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X:\OneDrive\02 Living\11 Presto\Kalkulator\Mengenkalkulator\"/>
    </mc:Choice>
  </mc:AlternateContent>
  <xr:revisionPtr revIDLastSave="0" documentId="13_ncr:1_{5373BA50-9B47-4AF2-A632-C15B04ECE904}" xr6:coauthVersionLast="46" xr6:coauthVersionMax="46" xr10:uidLastSave="{00000000-0000-0000-0000-000000000000}"/>
  <workbookProtection workbookAlgorithmName="SHA-512" workbookHashValue="wcQJkJrbJlQQAo0WTwvEGLnpuMPf2bPpCMY5T+BWrzRcFOoKnW/dTOZy4bL2d+MALa09TuGuhsZRojSK5wCdQQ==" workbookSaltValue="j9Hw6K7h4UsO6OmahPMBPA==" workbookSpinCount="100000" lockStructure="1"/>
  <bookViews>
    <workbookView xWindow="-120" yWindow="-120" windowWidth="29040" windowHeight="15990" xr2:uid="{00000000-000D-0000-FFFF-FFFF00000000}"/>
  </bookViews>
  <sheets>
    <sheet name="Kalkulator PRESTO" sheetId="7" r:id="rId1"/>
  </sheets>
  <definedNames>
    <definedName name="Abstand">#REF!</definedName>
    <definedName name="_xlnm.Print_Area" localSheetId="0">'Kalkulator PRESTO'!$A$1:$F$102</definedName>
    <definedName name="Platte">#REF!</definedName>
    <definedName name="Plattendick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7" i="7" l="1"/>
  <c r="H69" i="7" l="1"/>
  <c r="E28" i="7" l="1"/>
  <c r="K72" i="7" s="1"/>
  <c r="C28" i="7" l="1"/>
  <c r="I66" i="7" l="1"/>
  <c r="D66" i="7" s="1"/>
  <c r="D67" i="7" l="1"/>
  <c r="D69" i="7"/>
  <c r="D28" i="7"/>
  <c r="C44" i="7"/>
  <c r="B28" i="7" l="1"/>
  <c r="D41" i="7" s="1"/>
  <c r="J28" i="7"/>
  <c r="K28" i="7"/>
  <c r="D47" i="7"/>
  <c r="D48" i="7"/>
  <c r="D54" i="7"/>
  <c r="A54" i="7" s="1"/>
  <c r="D57" i="7"/>
  <c r="A58" i="7"/>
  <c r="D58" i="7"/>
  <c r="C41" i="7" l="1"/>
  <c r="A41" i="7" s="1"/>
  <c r="D40" i="7"/>
  <c r="D39" i="7"/>
  <c r="J29" i="7"/>
  <c r="K29" i="7" s="1"/>
  <c r="D42" i="7"/>
  <c r="D46" i="7" l="1"/>
  <c r="D43" i="7"/>
  <c r="C39" i="7"/>
  <c r="C40" i="7"/>
  <c r="C42" i="7"/>
  <c r="D45" i="7" l="1"/>
  <c r="C43" i="7"/>
  <c r="C46" i="7"/>
  <c r="D50" i="7"/>
  <c r="J72" i="7" l="1"/>
  <c r="I72" i="7" s="1"/>
  <c r="C45" i="7"/>
  <c r="J73" i="7" s="1"/>
  <c r="D72" i="7" l="1"/>
  <c r="D53" i="7"/>
  <c r="D49" i="7"/>
  <c r="D51" i="7"/>
  <c r="H71" i="7" l="1"/>
  <c r="H73" i="7"/>
  <c r="D73" i="7" s="1"/>
  <c r="D52" i="7"/>
  <c r="D71" i="7" l="1"/>
  <c r="F86" i="7" l="1"/>
  <c r="F87" i="7" s="1"/>
  <c r="F62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Fischbacher</author>
  </authors>
  <commentList>
    <comment ref="D43" authorId="0" shapeId="0" xr:uid="{F0765AF1-B022-4558-9DAE-BF94C27F6EDE}">
      <text>
        <r>
          <rPr>
            <b/>
            <sz val="9"/>
            <color indexed="81"/>
            <rFont val="Segoe UI"/>
            <family val="2"/>
          </rPr>
          <t>Robert Fischbacher:</t>
        </r>
        <r>
          <rPr>
            <sz val="9"/>
            <color indexed="81"/>
            <rFont val="Segoe UI"/>
            <family val="2"/>
          </rPr>
          <t xml:space="preserve">
Vorschlag, bitte Menge individuell ermitteln</t>
        </r>
      </text>
    </comment>
    <comment ref="D45" authorId="0" shapeId="0" xr:uid="{407A1C9C-C28A-4AB5-8101-A8DA8301D61E}">
      <text>
        <r>
          <rPr>
            <b/>
            <sz val="9"/>
            <color indexed="81"/>
            <rFont val="Segoe UI"/>
            <family val="2"/>
          </rPr>
          <t>Robert Fischbacher:</t>
        </r>
        <r>
          <rPr>
            <sz val="9"/>
            <color indexed="81"/>
            <rFont val="Segoe UI"/>
            <family val="2"/>
          </rPr>
          <t xml:space="preserve">
Vorschlag, bitte Menge individuell ermitteln</t>
        </r>
      </text>
    </comment>
    <comment ref="D46" authorId="0" shapeId="0" xr:uid="{8F772690-120B-4141-9DC8-C60E1DB7133D}">
      <text>
        <r>
          <rPr>
            <b/>
            <sz val="9"/>
            <color indexed="81"/>
            <rFont val="Segoe UI"/>
            <family val="2"/>
          </rPr>
          <t>Robert Fischbacher:</t>
        </r>
        <r>
          <rPr>
            <sz val="9"/>
            <color indexed="81"/>
            <rFont val="Segoe UI"/>
            <family val="2"/>
          </rPr>
          <t xml:space="preserve">
Vorschlag, bitte Menge individuell ermitteln</t>
        </r>
      </text>
    </comment>
    <comment ref="D65" authorId="0" shapeId="0" xr:uid="{2E7C5252-E79C-422C-8065-701EF56A72EB}">
      <text>
        <r>
          <rPr>
            <b/>
            <sz val="9"/>
            <color indexed="81"/>
            <rFont val="Segoe UI"/>
            <family val="2"/>
          </rPr>
          <t>Robert Fischbacher:</t>
        </r>
        <r>
          <rPr>
            <sz val="9"/>
            <color indexed="81"/>
            <rFont val="Segoe UI"/>
            <family val="2"/>
          </rPr>
          <t xml:space="preserve">
Mengen sind nach Bedarf anpassbar</t>
        </r>
      </text>
    </comment>
    <comment ref="H66" authorId="0" shapeId="0" xr:uid="{25281BEB-9BCD-4697-96C1-4887090E8686}">
      <text>
        <r>
          <rPr>
            <b/>
            <sz val="9"/>
            <color indexed="81"/>
            <rFont val="Segoe UI"/>
            <family val="2"/>
          </rPr>
          <t>Robert Fischbacher:</t>
        </r>
        <r>
          <rPr>
            <sz val="9"/>
            <color indexed="81"/>
            <rFont val="Segoe UI"/>
            <family val="2"/>
          </rPr>
          <t xml:space="preserve">
Schütthöhe in Zentimeter x Fläche</t>
        </r>
      </text>
    </comment>
    <comment ref="H67" authorId="0" shapeId="0" xr:uid="{E22F690B-1119-4461-A618-A4EB5364F253}">
      <text>
        <r>
          <rPr>
            <b/>
            <sz val="9"/>
            <color indexed="81"/>
            <rFont val="Segoe UI"/>
            <family val="2"/>
          </rPr>
          <t>Robert Fischbacher:</t>
        </r>
        <r>
          <rPr>
            <sz val="9"/>
            <color indexed="81"/>
            <rFont val="Segoe UI"/>
            <family val="2"/>
          </rPr>
          <t xml:space="preserve">
Durchschnittlich wird ein Gebinde pro 20 m² benötigt - bitte selbst errechnen
</t>
        </r>
      </text>
    </comment>
    <comment ref="H69" authorId="0" shapeId="0" xr:uid="{84878F0A-7533-4F7A-A7C7-0B4F17ED9C55}">
      <text>
        <r>
          <rPr>
            <b/>
            <sz val="9"/>
            <color indexed="81"/>
            <rFont val="Segoe UI"/>
            <family val="2"/>
          </rPr>
          <t>Robert Fischbacher:</t>
        </r>
        <r>
          <rPr>
            <sz val="9"/>
            <color indexed="81"/>
            <rFont val="Segoe UI"/>
            <family val="2"/>
          </rPr>
          <t xml:space="preserve">
wird als Rieselschutz, z.B. auf Blindboden verwendet.</t>
        </r>
      </text>
    </comment>
    <comment ref="H71" authorId="0" shapeId="0" xr:uid="{8C1BD975-74CC-4ECE-AF80-9C4985C2F248}">
      <text>
        <r>
          <rPr>
            <b/>
            <sz val="9"/>
            <color indexed="81"/>
            <rFont val="Segoe UI"/>
            <family val="2"/>
          </rPr>
          <t>Robert Fischbacher:</t>
        </r>
        <r>
          <rPr>
            <sz val="9"/>
            <color indexed="81"/>
            <rFont val="Segoe UI"/>
            <family val="2"/>
          </rPr>
          <t xml:space="preserve">
Grundierung der Vor-Ort gerästen Kanäle. Vor und nach dem Spachteln.</t>
        </r>
      </text>
    </comment>
    <comment ref="H72" authorId="0" shapeId="0" xr:uid="{738D0AB1-4962-431D-9331-DFE124522288}">
      <text>
        <r>
          <rPr>
            <b/>
            <sz val="9"/>
            <color indexed="81"/>
            <rFont val="Segoe UI"/>
            <family val="2"/>
          </rPr>
          <t>Robert Fischbacher:</t>
        </r>
        <r>
          <rPr>
            <sz val="9"/>
            <color indexed="81"/>
            <rFont val="Segoe UI"/>
            <family val="2"/>
          </rPr>
          <t xml:space="preserve">
bei vollflächiger Spachtelung mind. "3" mm eingeben.
</t>
        </r>
      </text>
    </comment>
    <comment ref="I72" authorId="0" shapeId="0" xr:uid="{E6FA3CAE-C31F-480B-9DEE-0DB2BE4CD3E3}">
      <text>
        <r>
          <rPr>
            <b/>
            <sz val="9"/>
            <color indexed="81"/>
            <rFont val="Segoe UI"/>
            <family val="2"/>
          </rPr>
          <t>Robert Fischbacher:</t>
        </r>
        <r>
          <rPr>
            <sz val="9"/>
            <color indexed="81"/>
            <rFont val="Segoe UI"/>
            <family val="2"/>
          </rPr>
          <t xml:space="preserve">
Wird errechnet aufgrund der gefrästen Elemente</t>
        </r>
      </text>
    </comment>
    <comment ref="H73" authorId="0" shapeId="0" xr:uid="{7B671D53-8EED-4DD0-9BC3-B1E830110E5C}">
      <text>
        <r>
          <rPr>
            <b/>
            <sz val="9"/>
            <color indexed="81"/>
            <rFont val="Segoe UI"/>
            <family val="2"/>
          </rPr>
          <t>Robert Fischbacher:</t>
        </r>
        <r>
          <rPr>
            <sz val="9"/>
            <color indexed="81"/>
            <rFont val="Segoe UI"/>
            <family val="2"/>
          </rPr>
          <t xml:space="preserve">
Wird errechnet auf Basis der Menge an Noppenplatten</t>
        </r>
      </text>
    </comment>
  </commentList>
</comments>
</file>

<file path=xl/sharedStrings.xml><?xml version="1.0" encoding="utf-8"?>
<sst xmlns="http://schemas.openxmlformats.org/spreadsheetml/2006/main" count="76" uniqueCount="65">
  <si>
    <t>Weißleim</t>
  </si>
  <si>
    <t>Puppenpistole</t>
  </si>
  <si>
    <t>Sägeblatt</t>
  </si>
  <si>
    <t>Artikel</t>
  </si>
  <si>
    <t>m²</t>
  </si>
  <si>
    <t>Menge</t>
  </si>
  <si>
    <t>Mitnahmestapler</t>
  </si>
  <si>
    <t>Angaben ohne Gewähr.</t>
  </si>
  <si>
    <t>Materialkosten pro m² inkl. Verschnitt und Mehrwertsteuer</t>
  </si>
  <si>
    <t>Elementkleber PU</t>
  </si>
  <si>
    <t>Randdämmstreifen 120 m</t>
  </si>
  <si>
    <t>Auflagerdämmstreifen 100 m</t>
  </si>
  <si>
    <t>GIFAfloor PRESTO 18 LEP</t>
  </si>
  <si>
    <t>GIFAfloor PRESTO 32</t>
  </si>
  <si>
    <t>Fläche</t>
  </si>
  <si>
    <t>Plattenauswahl - Aufbau</t>
  </si>
  <si>
    <t>Nein</t>
  </si>
  <si>
    <t>- Rohrkanäle verschließen</t>
  </si>
  <si>
    <t>Fußbodenheizung</t>
  </si>
  <si>
    <t>Seitliche einseitige Anflanschung an bestehende Balken</t>
  </si>
  <si>
    <t>Höhenausgleich bis max. 6 cm</t>
  </si>
  <si>
    <t>Verlegung 1 und ggfs. 2. Lage - bis max. 2. OG</t>
  </si>
  <si>
    <t>Ja</t>
  </si>
  <si>
    <t>Verlegung (ab 50 m²)</t>
  </si>
  <si>
    <t>Dienstleistung:</t>
  </si>
  <si>
    <t>Selbstabholung in 74589 Satteldorf</t>
  </si>
  <si>
    <t>Selbstabholung</t>
  </si>
  <si>
    <t>Ja, falls kein Stapler zum Entladen zur Verfügung steht</t>
  </si>
  <si>
    <t>Weißleim oder PU Kleber (für einschichtige Systeme)</t>
  </si>
  <si>
    <t>Kleber / Leim</t>
  </si>
  <si>
    <t>Verschnitt</t>
  </si>
  <si>
    <t>m</t>
  </si>
  <si>
    <t>Länge aller Wände (in m)</t>
  </si>
  <si>
    <t>Länge aller Balken (in m)</t>
  </si>
  <si>
    <t>Fläche (in m²)</t>
  </si>
  <si>
    <t>mm (Balkenmitte zu Balkenmitte)</t>
  </si>
  <si>
    <t>Größter Balkenabstand (in mm)</t>
  </si>
  <si>
    <t>Standard 5 %</t>
  </si>
  <si>
    <t>Straße</t>
  </si>
  <si>
    <t>Holzbalkendecke-sanieren.de</t>
  </si>
  <si>
    <t>GIFAfloor 28 mm</t>
  </si>
  <si>
    <t xml:space="preserve">GIFAfloor KLIMA Noppenplatte 600x600 mm </t>
  </si>
  <si>
    <t xml:space="preserve">GIFAfloor KLIMA Rillenplatte 1200x600 mm </t>
  </si>
  <si>
    <t xml:space="preserve">GIFAfloor KLIMA Heizkreisverteilerplatte 600x600 mm </t>
  </si>
  <si>
    <t xml:space="preserve">GIFAfloor KLIMA Rillenplatte 600x600 mm </t>
  </si>
  <si>
    <t>Vorgefräst</t>
  </si>
  <si>
    <t xml:space="preserve">Zubehör </t>
  </si>
  <si>
    <t>N 410 - Nivellierspachtel 0 bis 10 mm, 1,6 kg/mm je m², 25 kg/Sack</t>
  </si>
  <si>
    <t>N 440 - Standfeste Spachtelm. 10 bis 40 mm, 25 kg/Sack</t>
  </si>
  <si>
    <r>
      <t xml:space="preserve">Mengenkalkulation </t>
    </r>
    <r>
      <rPr>
        <b/>
        <sz val="18"/>
        <color theme="1"/>
        <rFont val="Calibri"/>
        <family val="2"/>
        <scheme val="minor"/>
      </rPr>
      <t>GIFAfloor PRESTO</t>
    </r>
  </si>
  <si>
    <t>Schwere Schüttung, 25 kg/Sack, 16 kg/cm Schütthöhe (auf 1 m²)</t>
  </si>
  <si>
    <t>EPO Leicht - 2K-Leichtausgleichsmörtel - 60 l/Sack</t>
  </si>
  <si>
    <t>Schrenzlage 1,25 x 80 m - 100 m² - als Rieselschutz</t>
  </si>
  <si>
    <t>Estrichgrund, 10 kg/Eimer (für 65 m²)</t>
  </si>
  <si>
    <t>Materialbedarf ermitteln:</t>
  </si>
  <si>
    <t>Lieferanschrift</t>
  </si>
  <si>
    <t>Vorname / Name</t>
  </si>
  <si>
    <t>Plz  Ort</t>
  </si>
  <si>
    <t>Telefon für Rückfragen und AVIS</t>
  </si>
  <si>
    <t>Bestehen Anfahrtsbeschränkungen für LKW mit Anhänger am Lieferort?</t>
  </si>
  <si>
    <t>Wenn ja, welche?</t>
  </si>
  <si>
    <t>Kommentar</t>
  </si>
  <si>
    <t>GIFAbond uno - Nut/Feder-Klebstoff f. 2-lagig</t>
  </si>
  <si>
    <t>GIFAbond duo - Flächenklebstoff f. 2-lagig</t>
  </si>
  <si>
    <t>GIFAbond blue f. 1-lagig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</si>
</sst>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4" formatCode="_-* #,##0.00\ &quot;€&quot;_-;\-* #,##0.00\ &quot;€&quot;_-;_-* &quot;-&quot;??\ &quot;€&quot;_-;_-@_-"/>
    <numFmt numFmtId="164" formatCode="0.0"/>
    <numFmt numFmtId="165" formatCode="0.0%"/>
    <numFmt numFmtId="166" formatCode="0\ &quot;Stück&quot;"/>
    <numFmt numFmtId="167" formatCode="0.00\ &quot;m²&quot;"/>
    <numFmt numFmtId="168" formatCode="0\ &quot;Platten&quot;"/>
    <numFmt numFmtId="169" formatCode="0\ &quot;mm&quot;"/>
    <numFmt numFmtId="170" formatCode="0.00\ &quot;lfm&quot;"/>
    <numFmt numFmtId="171" formatCode="0.000"/>
    <numFmt numFmtId="172" formatCode="0.00\ &quot;€/m²&quot;"/>
    <numFmt numFmtId="173" formatCode="_-* #,##0.000\ &quot;€&quot;_-;\-* #,##0.000\ &quot;€&quot;_-;_-* &quot;-&quot;???\ &quot;€&quot;_-;_-@_-"/>
    <numFmt numFmtId="174" formatCode="0.0\ &quot;m²&quot;"/>
    <numFmt numFmtId="175" formatCode="0.0\ &quot;cm&quot;"/>
    <numFmt numFmtId="176" formatCode="0\ &quot;Sack&quot;"/>
    <numFmt numFmtId="177" formatCode="0\ &quot;Dose&quot;"/>
    <numFmt numFmtId="178" formatCode="0\ &quot;Rolle/n&quot;"/>
    <numFmt numFmtId="179" formatCode="0\ &quot;Eimer&quot;"/>
    <numFmt numFmtId="180" formatCode="_-* #,##0.00\ [$€-407]_-;\-* #,##0.00\ [$€-407]_-;_-* &quot;-&quot;??\ [$€-407]_-;_-@_-"/>
    <numFmt numFmtId="181" formatCode="0.0\ &quot;mm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color theme="0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8"/>
      <color rgb="FF000000"/>
      <name val="Segoe UI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28">
    <border>
      <left/>
      <right/>
      <top/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1" tint="0.24994659260841701"/>
      </left>
      <right/>
      <top style="thin">
        <color theme="1" tint="0.24994659260841701"/>
      </top>
      <bottom/>
      <diagonal/>
    </border>
    <border>
      <left/>
      <right/>
      <top style="thin">
        <color theme="1" tint="0.24994659260841701"/>
      </top>
      <bottom/>
      <diagonal/>
    </border>
    <border>
      <left/>
      <right style="thin">
        <color theme="1" tint="0.24994659260841701"/>
      </right>
      <top style="thin">
        <color theme="1" tint="0.24994659260841701"/>
      </top>
      <bottom/>
      <diagonal/>
    </border>
    <border>
      <left style="thin">
        <color theme="1" tint="0.24994659260841701"/>
      </left>
      <right/>
      <top/>
      <bottom/>
      <diagonal/>
    </border>
    <border>
      <left/>
      <right style="thin">
        <color theme="1" tint="0.24994659260841701"/>
      </right>
      <top/>
      <bottom/>
      <diagonal/>
    </border>
    <border>
      <left style="thin">
        <color theme="1" tint="0.24994659260841701"/>
      </left>
      <right/>
      <top/>
      <bottom style="thin">
        <color theme="1" tint="0.24994659260841701"/>
      </bottom>
      <diagonal/>
    </border>
    <border>
      <left/>
      <right/>
      <top/>
      <bottom style="thin">
        <color theme="1" tint="0.24994659260841701"/>
      </bottom>
      <diagonal/>
    </border>
    <border>
      <left/>
      <right style="thin">
        <color theme="1" tint="0.24994659260841701"/>
      </right>
      <top/>
      <bottom style="thin">
        <color theme="1" tint="0.2499465926084170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60">
    <xf numFmtId="0" fontId="0" fillId="0" borderId="0" xfId="0"/>
    <xf numFmtId="44" fontId="0" fillId="0" borderId="0" xfId="1" applyFont="1"/>
    <xf numFmtId="44" fontId="0" fillId="0" borderId="0" xfId="0" applyNumberFormat="1"/>
    <xf numFmtId="164" fontId="0" fillId="0" borderId="0" xfId="0" applyNumberFormat="1"/>
    <xf numFmtId="2" fontId="0" fillId="0" borderId="0" xfId="0" applyNumberFormat="1"/>
    <xf numFmtId="0" fontId="0" fillId="0" borderId="0" xfId="0" applyAlignment="1">
      <alignment horizontal="right"/>
    </xf>
    <xf numFmtId="0" fontId="0" fillId="3" borderId="0" xfId="0" applyFill="1"/>
    <xf numFmtId="0" fontId="0" fillId="0" borderId="0" xfId="0" applyBorder="1"/>
    <xf numFmtId="0" fontId="0" fillId="0" borderId="0" xfId="0" applyAlignment="1">
      <alignment horizontal="left"/>
    </xf>
    <xf numFmtId="0" fontId="9" fillId="0" borderId="0" xfId="2" applyProtection="1">
      <protection locked="0"/>
    </xf>
    <xf numFmtId="44" fontId="11" fillId="0" borderId="0" xfId="1" applyFont="1" applyProtection="1">
      <protection hidden="1"/>
    </xf>
    <xf numFmtId="0" fontId="7" fillId="0" borderId="0" xfId="0" applyFont="1" applyProtection="1">
      <protection hidden="1"/>
    </xf>
    <xf numFmtId="166" fontId="7" fillId="0" borderId="0" xfId="0" applyNumberFormat="1" applyFont="1" applyProtection="1">
      <protection hidden="1"/>
    </xf>
    <xf numFmtId="44" fontId="0" fillId="0" borderId="4" xfId="1" applyFont="1" applyBorder="1" applyProtection="1">
      <protection hidden="1"/>
    </xf>
    <xf numFmtId="0" fontId="0" fillId="0" borderId="0" xfId="0" applyProtection="1">
      <protection hidden="1"/>
    </xf>
    <xf numFmtId="9" fontId="0" fillId="0" borderId="0" xfId="0" applyNumberFormat="1" applyProtection="1">
      <protection hidden="1"/>
    </xf>
    <xf numFmtId="166" fontId="0" fillId="0" borderId="0" xfId="0" applyNumberFormat="1" applyProtection="1">
      <protection hidden="1"/>
    </xf>
    <xf numFmtId="0" fontId="0" fillId="0" borderId="3" xfId="0" applyBorder="1" applyProtection="1">
      <protection hidden="1"/>
    </xf>
    <xf numFmtId="44" fontId="7" fillId="4" borderId="4" xfId="1" applyFont="1" applyFill="1" applyBorder="1" applyProtection="1">
      <protection hidden="1"/>
    </xf>
    <xf numFmtId="0" fontId="7" fillId="4" borderId="0" xfId="0" applyFont="1" applyFill="1" applyProtection="1">
      <protection hidden="1"/>
    </xf>
    <xf numFmtId="166" fontId="7" fillId="4" borderId="0" xfId="0" applyNumberFormat="1" applyFont="1" applyFill="1" applyProtection="1">
      <protection hidden="1"/>
    </xf>
    <xf numFmtId="0" fontId="7" fillId="4" borderId="3" xfId="0" applyFont="1" applyFill="1" applyBorder="1" applyProtection="1">
      <protection hidden="1"/>
    </xf>
    <xf numFmtId="44" fontId="0" fillId="2" borderId="4" xfId="0" applyNumberFormat="1" applyFill="1" applyBorder="1" applyProtection="1">
      <protection hidden="1"/>
    </xf>
    <xf numFmtId="44" fontId="0" fillId="2" borderId="0" xfId="0" applyNumberFormat="1" applyFill="1" applyProtection="1">
      <protection hidden="1"/>
    </xf>
    <xf numFmtId="167" fontId="0" fillId="2" borderId="0" xfId="0" applyNumberFormat="1" applyFill="1" applyProtection="1">
      <protection hidden="1"/>
    </xf>
    <xf numFmtId="0" fontId="0" fillId="2" borderId="0" xfId="0" applyFill="1" applyProtection="1">
      <protection hidden="1"/>
    </xf>
    <xf numFmtId="0" fontId="0" fillId="2" borderId="3" xfId="0" applyFill="1" applyBorder="1" applyProtection="1">
      <protection hidden="1"/>
    </xf>
    <xf numFmtId="167" fontId="0" fillId="0" borderId="0" xfId="0" applyNumberFormat="1"/>
    <xf numFmtId="44" fontId="0" fillId="0" borderId="4" xfId="0" applyNumberFormat="1" applyBorder="1" applyProtection="1">
      <protection hidden="1"/>
    </xf>
    <xf numFmtId="44" fontId="0" fillId="0" borderId="0" xfId="0" applyNumberFormat="1" applyProtection="1">
      <protection hidden="1"/>
    </xf>
    <xf numFmtId="167" fontId="0" fillId="0" borderId="0" xfId="0" applyNumberFormat="1" applyProtection="1">
      <protection hidden="1"/>
    </xf>
    <xf numFmtId="168" fontId="0" fillId="0" borderId="0" xfId="0" applyNumberFormat="1" applyProtection="1">
      <protection hidden="1"/>
    </xf>
    <xf numFmtId="169" fontId="0" fillId="0" borderId="0" xfId="0" applyNumberFormat="1" applyAlignment="1" applyProtection="1">
      <alignment horizontal="right"/>
      <protection hidden="1"/>
    </xf>
    <xf numFmtId="170" fontId="0" fillId="2" borderId="0" xfId="0" applyNumberFormat="1" applyFill="1" applyProtection="1">
      <protection hidden="1"/>
    </xf>
    <xf numFmtId="0" fontId="12" fillId="0" borderId="0" xfId="0" applyFont="1" applyProtection="1">
      <protection hidden="1"/>
    </xf>
    <xf numFmtId="0" fontId="11" fillId="0" borderId="0" xfId="0" applyFont="1" applyProtection="1">
      <protection hidden="1"/>
    </xf>
    <xf numFmtId="166" fontId="11" fillId="0" borderId="0" xfId="0" applyNumberFormat="1" applyFont="1" applyProtection="1">
      <protection hidden="1"/>
    </xf>
    <xf numFmtId="44" fontId="0" fillId="0" borderId="0" xfId="1" applyFont="1" applyAlignment="1">
      <alignment horizontal="right"/>
    </xf>
    <xf numFmtId="171" fontId="0" fillId="0" borderId="0" xfId="0" applyNumberFormat="1"/>
    <xf numFmtId="173" fontId="0" fillId="0" borderId="0" xfId="0" applyNumberFormat="1"/>
    <xf numFmtId="0" fontId="0" fillId="3" borderId="9" xfId="0" applyFill="1" applyBorder="1" applyProtection="1">
      <protection hidden="1"/>
    </xf>
    <xf numFmtId="0" fontId="0" fillId="3" borderId="10" xfId="0" applyFill="1" applyBorder="1" applyProtection="1">
      <protection hidden="1"/>
    </xf>
    <xf numFmtId="0" fontId="0" fillId="3" borderId="10" xfId="0" applyFill="1" applyBorder="1"/>
    <xf numFmtId="0" fontId="0" fillId="3" borderId="11" xfId="0" applyFill="1" applyBorder="1" applyProtection="1">
      <protection hidden="1"/>
    </xf>
    <xf numFmtId="0" fontId="0" fillId="3" borderId="12" xfId="0" applyFill="1" applyBorder="1" applyProtection="1">
      <protection hidden="1"/>
    </xf>
    <xf numFmtId="0" fontId="0" fillId="3" borderId="0" xfId="0" applyFill="1" applyProtection="1">
      <protection hidden="1"/>
    </xf>
    <xf numFmtId="169" fontId="3" fillId="3" borderId="0" xfId="0" applyNumberFormat="1" applyFont="1" applyFill="1" applyAlignment="1" applyProtection="1">
      <alignment horizontal="right"/>
      <protection hidden="1"/>
    </xf>
    <xf numFmtId="0" fontId="3" fillId="3" borderId="13" xfId="0" applyFont="1" applyFill="1" applyBorder="1" applyProtection="1">
      <protection hidden="1"/>
    </xf>
    <xf numFmtId="0" fontId="0" fillId="0" borderId="0" xfId="0" applyProtection="1">
      <protection locked="0"/>
    </xf>
    <xf numFmtId="0" fontId="0" fillId="3" borderId="13" xfId="0" applyFill="1" applyBorder="1" applyProtection="1">
      <protection hidden="1"/>
    </xf>
    <xf numFmtId="0" fontId="0" fillId="5" borderId="0" xfId="0" applyFill="1" applyProtection="1">
      <protection locked="0"/>
    </xf>
    <xf numFmtId="0" fontId="0" fillId="3" borderId="13" xfId="0" quotePrefix="1" applyFill="1" applyBorder="1" applyAlignment="1" applyProtection="1">
      <alignment horizontal="left" indent="1"/>
      <protection hidden="1"/>
    </xf>
    <xf numFmtId="0" fontId="2" fillId="3" borderId="13" xfId="0" applyFont="1" applyFill="1" applyBorder="1" applyProtection="1">
      <protection hidden="1"/>
    </xf>
    <xf numFmtId="0" fontId="8" fillId="0" borderId="0" xfId="0" applyFont="1" applyProtection="1">
      <protection locked="0"/>
    </xf>
    <xf numFmtId="165" fontId="0" fillId="5" borderId="0" xfId="0" applyNumberFormat="1" applyFill="1" applyProtection="1">
      <protection locked="0"/>
    </xf>
    <xf numFmtId="170" fontId="0" fillId="3" borderId="0" xfId="0" applyNumberFormat="1" applyFill="1"/>
    <xf numFmtId="164" fontId="0" fillId="5" borderId="0" xfId="0" applyNumberFormat="1" applyFill="1" applyProtection="1">
      <protection locked="0"/>
    </xf>
    <xf numFmtId="174" fontId="0" fillId="3" borderId="0" xfId="0" applyNumberFormat="1" applyFill="1"/>
    <xf numFmtId="1" fontId="0" fillId="5" borderId="0" xfId="0" applyNumberFormat="1" applyFill="1" applyProtection="1">
      <protection locked="0"/>
    </xf>
    <xf numFmtId="0" fontId="0" fillId="3" borderId="12" xfId="0" applyFill="1" applyBorder="1"/>
    <xf numFmtId="0" fontId="0" fillId="3" borderId="13" xfId="0" applyFill="1" applyBorder="1"/>
    <xf numFmtId="0" fontId="0" fillId="3" borderId="14" xfId="0" applyFill="1" applyBorder="1"/>
    <xf numFmtId="0" fontId="0" fillId="3" borderId="15" xfId="0" applyFill="1" applyBorder="1"/>
    <xf numFmtId="0" fontId="2" fillId="3" borderId="16" xfId="0" applyFont="1" applyFill="1" applyBorder="1"/>
    <xf numFmtId="0" fontId="10" fillId="0" borderId="0" xfId="0" applyFont="1"/>
    <xf numFmtId="0" fontId="14" fillId="0" borderId="0" xfId="0" applyFont="1" applyFill="1"/>
    <xf numFmtId="14" fontId="13" fillId="0" borderId="0" xfId="0" applyNumberFormat="1" applyFont="1" applyAlignment="1">
      <alignment horizontal="right"/>
    </xf>
    <xf numFmtId="44" fontId="0" fillId="7" borderId="0" xfId="1" applyFont="1" applyFill="1" applyAlignment="1">
      <alignment horizontal="right"/>
    </xf>
    <xf numFmtId="0" fontId="7" fillId="8" borderId="7" xfId="0" applyFont="1" applyFill="1" applyBorder="1" applyProtection="1">
      <protection hidden="1"/>
    </xf>
    <xf numFmtId="0" fontId="7" fillId="8" borderId="6" xfId="0" applyFont="1" applyFill="1" applyBorder="1" applyProtection="1">
      <protection hidden="1"/>
    </xf>
    <xf numFmtId="166" fontId="7" fillId="8" borderId="6" xfId="0" applyNumberFormat="1" applyFont="1" applyFill="1" applyBorder="1" applyAlignment="1" applyProtection="1">
      <alignment horizontal="right"/>
      <protection hidden="1"/>
    </xf>
    <xf numFmtId="0" fontId="7" fillId="8" borderId="6" xfId="0" applyFont="1" applyFill="1" applyBorder="1" applyAlignment="1" applyProtection="1">
      <alignment horizontal="right"/>
      <protection hidden="1"/>
    </xf>
    <xf numFmtId="44" fontId="7" fillId="8" borderId="5" xfId="1" applyFont="1" applyFill="1" applyBorder="1" applyAlignment="1" applyProtection="1">
      <alignment horizontal="right"/>
      <protection hidden="1"/>
    </xf>
    <xf numFmtId="0" fontId="7" fillId="8" borderId="8" xfId="0" applyFont="1" applyFill="1" applyBorder="1" applyProtection="1">
      <protection hidden="1"/>
    </xf>
    <xf numFmtId="0" fontId="7" fillId="8" borderId="2" xfId="0" applyFont="1" applyFill="1" applyBorder="1" applyProtection="1">
      <protection hidden="1"/>
    </xf>
    <xf numFmtId="166" fontId="7" fillId="8" borderId="2" xfId="0" applyNumberFormat="1" applyFont="1" applyFill="1" applyBorder="1" applyProtection="1">
      <protection hidden="1"/>
    </xf>
    <xf numFmtId="44" fontId="7" fillId="8" borderId="1" xfId="1" applyFont="1" applyFill="1" applyBorder="1" applyProtection="1">
      <protection hidden="1"/>
    </xf>
    <xf numFmtId="166" fontId="7" fillId="6" borderId="17" xfId="0" applyNumberFormat="1" applyFont="1" applyFill="1" applyBorder="1" applyAlignment="1" applyProtection="1">
      <alignment horizontal="right"/>
      <protection hidden="1"/>
    </xf>
    <xf numFmtId="176" fontId="0" fillId="9" borderId="18" xfId="0" applyNumberFormat="1" applyFill="1" applyBorder="1" applyProtection="1">
      <protection locked="0"/>
    </xf>
    <xf numFmtId="177" fontId="0" fillId="0" borderId="18" xfId="0" applyNumberFormat="1" applyBorder="1" applyProtection="1">
      <protection hidden="1"/>
    </xf>
    <xf numFmtId="178" fontId="0" fillId="9" borderId="18" xfId="0" applyNumberFormat="1" applyFill="1" applyBorder="1" applyProtection="1">
      <protection locked="0"/>
    </xf>
    <xf numFmtId="174" fontId="0" fillId="0" borderId="18" xfId="0" applyNumberFormat="1" applyBorder="1" applyProtection="1">
      <protection hidden="1"/>
    </xf>
    <xf numFmtId="179" fontId="0" fillId="9" borderId="18" xfId="0" applyNumberFormat="1" applyFill="1" applyBorder="1" applyProtection="1">
      <protection locked="0"/>
    </xf>
    <xf numFmtId="166" fontId="7" fillId="6" borderId="5" xfId="0" applyNumberFormat="1" applyFont="1" applyFill="1" applyBorder="1" applyAlignment="1" applyProtection="1">
      <alignment horizontal="right"/>
      <protection hidden="1"/>
    </xf>
    <xf numFmtId="175" fontId="0" fillId="0" borderId="3" xfId="0" applyNumberFormat="1" applyBorder="1" applyAlignment="1" applyProtection="1">
      <alignment horizontal="right"/>
      <protection locked="0"/>
    </xf>
    <xf numFmtId="177" fontId="0" fillId="0" borderId="4" xfId="0" applyNumberFormat="1" applyBorder="1" applyProtection="1">
      <protection hidden="1"/>
    </xf>
    <xf numFmtId="166" fontId="0" fillId="0" borderId="3" xfId="0" applyNumberFormat="1" applyBorder="1" applyProtection="1">
      <protection locked="0"/>
    </xf>
    <xf numFmtId="0" fontId="7" fillId="0" borderId="0" xfId="0" applyFont="1" applyProtection="1">
      <protection locked="0"/>
    </xf>
    <xf numFmtId="180" fontId="0" fillId="0" borderId="0" xfId="0" applyNumberFormat="1"/>
    <xf numFmtId="180" fontId="0" fillId="0" borderId="0" xfId="1" applyNumberFormat="1" applyFont="1"/>
    <xf numFmtId="176" fontId="0" fillId="0" borderId="0" xfId="0" applyNumberFormat="1"/>
    <xf numFmtId="176" fontId="0" fillId="9" borderId="19" xfId="0" applyNumberFormat="1" applyFill="1" applyBorder="1" applyProtection="1">
      <protection hidden="1"/>
    </xf>
    <xf numFmtId="176" fontId="0" fillId="0" borderId="18" xfId="0" applyNumberFormat="1" applyBorder="1" applyProtection="1">
      <protection hidden="1"/>
    </xf>
    <xf numFmtId="176" fontId="4" fillId="0" borderId="18" xfId="0" applyNumberFormat="1" applyFont="1" applyBorder="1" applyProtection="1">
      <protection hidden="1"/>
    </xf>
    <xf numFmtId="176" fontId="0" fillId="9" borderId="4" xfId="0" applyNumberFormat="1" applyFill="1" applyBorder="1" applyProtection="1">
      <protection hidden="1"/>
    </xf>
    <xf numFmtId="178" fontId="0" fillId="9" borderId="4" xfId="0" applyNumberFormat="1" applyFill="1" applyBorder="1" applyProtection="1">
      <protection hidden="1"/>
    </xf>
    <xf numFmtId="179" fontId="0" fillId="9" borderId="4" xfId="0" applyNumberFormat="1" applyFill="1" applyBorder="1" applyProtection="1">
      <protection hidden="1"/>
    </xf>
    <xf numFmtId="176" fontId="0" fillId="9" borderId="1" xfId="0" applyNumberFormat="1" applyFill="1" applyBorder="1" applyProtection="1">
      <protection hidden="1"/>
    </xf>
    <xf numFmtId="181" fontId="0" fillId="0" borderId="3" xfId="0" applyNumberFormat="1" applyBorder="1" applyProtection="1">
      <protection locked="0"/>
    </xf>
    <xf numFmtId="0" fontId="11" fillId="3" borderId="0" xfId="0" applyFont="1" applyFill="1" applyProtection="1">
      <protection hidden="1"/>
    </xf>
    <xf numFmtId="180" fontId="8" fillId="0" borderId="0" xfId="0" applyNumberFormat="1" applyFont="1"/>
    <xf numFmtId="0" fontId="0" fillId="0" borderId="3" xfId="0" applyFill="1" applyBorder="1" applyProtection="1">
      <protection hidden="1"/>
    </xf>
    <xf numFmtId="0" fontId="0" fillId="0" borderId="0" xfId="0" applyFill="1" applyProtection="1">
      <protection locked="0"/>
    </xf>
    <xf numFmtId="0" fontId="0" fillId="0" borderId="0" xfId="0" applyFill="1" applyProtection="1">
      <protection hidden="1"/>
    </xf>
    <xf numFmtId="0" fontId="0" fillId="0" borderId="4" xfId="0" applyFill="1" applyBorder="1" applyProtection="1">
      <protection hidden="1"/>
    </xf>
    <xf numFmtId="0" fontId="0" fillId="0" borderId="0" xfId="0" applyFill="1"/>
    <xf numFmtId="0" fontId="0" fillId="0" borderId="8" xfId="0" applyFill="1" applyBorder="1" applyProtection="1">
      <protection hidden="1"/>
    </xf>
    <xf numFmtId="0" fontId="0" fillId="0" borderId="2" xfId="0" applyFill="1" applyBorder="1" applyProtection="1">
      <protection hidden="1"/>
    </xf>
    <xf numFmtId="0" fontId="0" fillId="0" borderId="1" xfId="0" applyFill="1" applyBorder="1" applyProtection="1">
      <protection hidden="1"/>
    </xf>
    <xf numFmtId="0" fontId="7" fillId="8" borderId="20" xfId="0" applyFont="1" applyFill="1" applyBorder="1" applyProtection="1">
      <protection hidden="1"/>
    </xf>
    <xf numFmtId="0" fontId="7" fillId="8" borderId="21" xfId="0" applyFont="1" applyFill="1" applyBorder="1" applyProtection="1">
      <protection hidden="1"/>
    </xf>
    <xf numFmtId="166" fontId="7" fillId="8" borderId="21" xfId="0" applyNumberFormat="1" applyFont="1" applyFill="1" applyBorder="1" applyAlignment="1" applyProtection="1">
      <alignment horizontal="right"/>
      <protection hidden="1"/>
    </xf>
    <xf numFmtId="0" fontId="7" fillId="8" borderId="21" xfId="0" applyFont="1" applyFill="1" applyBorder="1" applyAlignment="1" applyProtection="1">
      <alignment horizontal="right"/>
      <protection hidden="1"/>
    </xf>
    <xf numFmtId="44" fontId="7" fillId="8" borderId="22" xfId="1" applyFont="1" applyFill="1" applyBorder="1" applyAlignment="1" applyProtection="1">
      <alignment horizontal="right"/>
      <protection hidden="1"/>
    </xf>
    <xf numFmtId="0" fontId="0" fillId="3" borderId="23" xfId="0" applyFill="1" applyBorder="1" applyProtection="1">
      <protection hidden="1"/>
    </xf>
    <xf numFmtId="0" fontId="0" fillId="3" borderId="24" xfId="0" applyFill="1" applyBorder="1" applyProtection="1">
      <protection hidden="1"/>
    </xf>
    <xf numFmtId="0" fontId="0" fillId="3" borderId="0" xfId="0" applyFill="1" applyBorder="1"/>
    <xf numFmtId="0" fontId="0" fillId="3" borderId="0" xfId="0" applyFill="1" applyBorder="1" applyProtection="1">
      <protection hidden="1"/>
    </xf>
    <xf numFmtId="0" fontId="0" fillId="5" borderId="0" xfId="0" applyFill="1" applyBorder="1" applyProtection="1">
      <protection locked="0"/>
    </xf>
    <xf numFmtId="0" fontId="0" fillId="3" borderId="25" xfId="0" applyFill="1" applyBorder="1" applyProtection="1">
      <protection hidden="1"/>
    </xf>
    <xf numFmtId="0" fontId="0" fillId="3" borderId="26" xfId="0" applyFill="1" applyBorder="1" applyProtection="1">
      <protection hidden="1"/>
    </xf>
    <xf numFmtId="0" fontId="0" fillId="3" borderId="27" xfId="0" applyFill="1" applyBorder="1" applyProtection="1">
      <protection hidden="1"/>
    </xf>
    <xf numFmtId="0" fontId="0" fillId="0" borderId="23" xfId="0" applyBorder="1" applyProtection="1">
      <protection hidden="1"/>
    </xf>
    <xf numFmtId="169" fontId="0" fillId="0" borderId="0" xfId="0" applyNumberFormat="1" applyBorder="1" applyAlignment="1" applyProtection="1">
      <alignment horizontal="right"/>
      <protection hidden="1"/>
    </xf>
    <xf numFmtId="175" fontId="0" fillId="0" borderId="0" xfId="0" applyNumberFormat="1" applyBorder="1" applyAlignment="1">
      <alignment horizontal="left"/>
    </xf>
    <xf numFmtId="44" fontId="0" fillId="0" borderId="24" xfId="0" applyNumberFormat="1" applyBorder="1" applyProtection="1">
      <protection hidden="1"/>
    </xf>
    <xf numFmtId="0" fontId="0" fillId="2" borderId="23" xfId="0" applyFill="1" applyBorder="1" applyProtection="1">
      <protection hidden="1"/>
    </xf>
    <xf numFmtId="0" fontId="0" fillId="2" borderId="0" xfId="0" applyFill="1" applyBorder="1" applyProtection="1">
      <protection hidden="1"/>
    </xf>
    <xf numFmtId="44" fontId="0" fillId="2" borderId="24" xfId="0" applyNumberFormat="1" applyFill="1" applyBorder="1" applyProtection="1">
      <protection hidden="1"/>
    </xf>
    <xf numFmtId="168" fontId="0" fillId="0" borderId="0" xfId="0" applyNumberFormat="1" applyBorder="1" applyProtection="1">
      <protection hidden="1"/>
    </xf>
    <xf numFmtId="177" fontId="0" fillId="0" borderId="0" xfId="0" applyNumberFormat="1" applyBorder="1" applyProtection="1">
      <protection hidden="1"/>
    </xf>
    <xf numFmtId="0" fontId="7" fillId="4" borderId="25" xfId="0" applyFont="1" applyFill="1" applyBorder="1" applyProtection="1">
      <protection hidden="1"/>
    </xf>
    <xf numFmtId="0" fontId="7" fillId="4" borderId="26" xfId="0" applyFont="1" applyFill="1" applyBorder="1" applyProtection="1">
      <protection hidden="1"/>
    </xf>
    <xf numFmtId="166" fontId="7" fillId="4" borderId="26" xfId="0" applyNumberFormat="1" applyFont="1" applyFill="1" applyBorder="1" applyProtection="1">
      <protection hidden="1"/>
    </xf>
    <xf numFmtId="44" fontId="7" fillId="4" borderId="27" xfId="1" applyFont="1" applyFill="1" applyBorder="1" applyProtection="1">
      <protection hidden="1"/>
    </xf>
    <xf numFmtId="169" fontId="0" fillId="2" borderId="0" xfId="0" applyNumberFormat="1" applyFill="1" applyBorder="1" applyAlignment="1" applyProtection="1">
      <alignment horizontal="right"/>
      <protection hidden="1"/>
    </xf>
    <xf numFmtId="167" fontId="0" fillId="2" borderId="0" xfId="0" applyNumberFormat="1" applyFill="1" applyBorder="1" applyProtection="1">
      <protection hidden="1"/>
    </xf>
    <xf numFmtId="168" fontId="0" fillId="2" borderId="0" xfId="0" applyNumberFormat="1" applyFill="1" applyBorder="1" applyProtection="1">
      <protection hidden="1"/>
    </xf>
    <xf numFmtId="0" fontId="0" fillId="5" borderId="23" xfId="0" applyFill="1" applyBorder="1" applyProtection="1">
      <protection hidden="1"/>
    </xf>
    <xf numFmtId="169" fontId="0" fillId="5" borderId="0" xfId="0" applyNumberFormat="1" applyFill="1" applyBorder="1" applyAlignment="1" applyProtection="1">
      <alignment horizontal="right"/>
      <protection hidden="1"/>
    </xf>
    <xf numFmtId="167" fontId="0" fillId="0" borderId="0" xfId="0" applyNumberFormat="1" applyBorder="1" applyProtection="1">
      <protection hidden="1"/>
    </xf>
    <xf numFmtId="168" fontId="0" fillId="0" borderId="0" xfId="0" applyNumberFormat="1" applyBorder="1" applyProtection="1">
      <protection locked="0"/>
    </xf>
    <xf numFmtId="166" fontId="0" fillId="2" borderId="0" xfId="0" applyNumberFormat="1" applyFill="1" applyBorder="1" applyProtection="1">
      <protection hidden="1"/>
    </xf>
    <xf numFmtId="44" fontId="0" fillId="2" borderId="24" xfId="1" applyFont="1" applyFill="1" applyBorder="1" applyProtection="1">
      <protection hidden="1"/>
    </xf>
    <xf numFmtId="0" fontId="0" fillId="0" borderId="0" xfId="0" applyBorder="1" applyProtection="1">
      <protection hidden="1"/>
    </xf>
    <xf numFmtId="166" fontId="0" fillId="0" borderId="0" xfId="0" applyNumberFormat="1" applyBorder="1" applyProtection="1">
      <protection hidden="1"/>
    </xf>
    <xf numFmtId="44" fontId="0" fillId="0" borderId="24" xfId="1" applyFont="1" applyBorder="1" applyProtection="1">
      <protection hidden="1"/>
    </xf>
    <xf numFmtId="176" fontId="4" fillId="0" borderId="0" xfId="0" applyNumberFormat="1" applyFont="1" applyBorder="1" applyProtection="1">
      <protection locked="0"/>
    </xf>
    <xf numFmtId="176" fontId="0" fillId="2" borderId="0" xfId="0" applyNumberFormat="1" applyFill="1" applyBorder="1" applyProtection="1">
      <protection locked="0"/>
    </xf>
    <xf numFmtId="178" fontId="0" fillId="2" borderId="0" xfId="0" applyNumberFormat="1" applyFill="1" applyBorder="1" applyProtection="1">
      <protection locked="0"/>
    </xf>
    <xf numFmtId="174" fontId="0" fillId="0" borderId="0" xfId="0" applyNumberFormat="1" applyBorder="1" applyProtection="1">
      <protection locked="0"/>
    </xf>
    <xf numFmtId="179" fontId="0" fillId="2" borderId="0" xfId="0" applyNumberFormat="1" applyFill="1" applyBorder="1" applyProtection="1">
      <protection locked="0"/>
    </xf>
    <xf numFmtId="0" fontId="7" fillId="8" borderId="21" xfId="0" applyFont="1" applyFill="1" applyBorder="1" applyAlignment="1" applyProtection="1">
      <alignment horizontal="center"/>
      <protection hidden="1"/>
    </xf>
    <xf numFmtId="172" fontId="0" fillId="2" borderId="0" xfId="0" applyNumberFormat="1" applyFill="1" applyBorder="1" applyProtection="1">
      <protection locked="0"/>
    </xf>
    <xf numFmtId="172" fontId="0" fillId="5" borderId="0" xfId="0" applyNumberFormat="1" applyFill="1" applyBorder="1" applyProtection="1">
      <protection locked="0"/>
    </xf>
    <xf numFmtId="172" fontId="0" fillId="0" borderId="0" xfId="0" applyNumberFormat="1" applyBorder="1" applyProtection="1">
      <protection locked="0"/>
    </xf>
    <xf numFmtId="44" fontId="0" fillId="2" borderId="0" xfId="0" applyNumberFormat="1" applyFill="1" applyBorder="1" applyProtection="1">
      <protection locked="0"/>
    </xf>
    <xf numFmtId="44" fontId="0" fillId="0" borderId="0" xfId="0" applyNumberFormat="1" applyBorder="1" applyProtection="1">
      <protection locked="0"/>
    </xf>
    <xf numFmtId="0" fontId="0" fillId="5" borderId="0" xfId="0" applyFill="1" applyBorder="1" applyAlignment="1" applyProtection="1">
      <alignment horizontal="left"/>
      <protection locked="0"/>
    </xf>
    <xf numFmtId="0" fontId="16" fillId="8" borderId="0" xfId="0" applyFont="1" applyFill="1" applyAlignment="1">
      <alignment horizontal="left" vertical="center"/>
    </xf>
  </cellXfs>
  <cellStyles count="3">
    <cellStyle name="Link" xfId="2" builtinId="8"/>
    <cellStyle name="Standard" xfId="0" builtinId="0"/>
    <cellStyle name="Währung" xfId="1" builtinId="4"/>
  </cellStyles>
  <dxfs count="66">
    <dxf>
      <font>
        <color theme="4" tint="0.79998168889431442"/>
      </font>
    </dxf>
    <dxf>
      <font>
        <color theme="0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0"/>
      </font>
    </dxf>
    <dxf>
      <font>
        <color theme="0" tint="-4.9989318521683403E-2"/>
      </font>
    </dxf>
    <dxf>
      <font>
        <color theme="4" tint="0.79998168889431442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4" tint="0.79998168889431442"/>
      </font>
    </dxf>
    <dxf>
      <font>
        <color theme="0"/>
      </font>
    </dxf>
    <dxf>
      <font>
        <color theme="4" tint="0.7999816888943144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4" tint="0.79998168889431442"/>
      </font>
    </dxf>
    <dxf>
      <font>
        <color theme="0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4" tint="0.79998168889431442"/>
      </font>
    </dxf>
    <dxf>
      <font>
        <color theme="0"/>
      </font>
    </dxf>
    <dxf>
      <font>
        <color theme="4" tint="0.7999816888943144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4" tint="0.79998168889431442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4" tint="0.79998168889431442"/>
      </font>
    </dxf>
    <dxf>
      <font>
        <color theme="0"/>
      </font>
    </dxf>
    <dxf>
      <font>
        <color theme="4" tint="0.79998168889431442"/>
      </font>
    </dxf>
    <dxf>
      <font>
        <color theme="0"/>
      </font>
    </dxf>
    <dxf>
      <font>
        <color theme="4" tint="0.79998168889431442"/>
      </font>
    </dxf>
    <dxf>
      <font>
        <color theme="0"/>
      </font>
    </dxf>
  </dxfs>
  <tableStyles count="0" defaultTableStyle="TableStyleMedium2" defaultPivotStyle="PivotStyleLight16"/>
  <colors>
    <mruColors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J$64" noThreeD="1"/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59</xdr:row>
          <xdr:rowOff>0</xdr:rowOff>
        </xdr:from>
        <xdr:to>
          <xdr:col>11</xdr:col>
          <xdr:colOff>57150</xdr:colOff>
          <xdr:row>64</xdr:row>
          <xdr:rowOff>47625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0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Zubehörempfehlung aktivieren</a:t>
              </a:r>
            </a:p>
          </xdr:txBody>
        </xdr:sp>
        <xdr:clientData fLocksWithSheet="0"/>
      </xdr:twoCellAnchor>
    </mc:Choice>
    <mc:Fallback/>
  </mc:AlternateContent>
  <xdr:twoCellAnchor editAs="oneCell">
    <xdr:from>
      <xdr:col>0</xdr:col>
      <xdr:colOff>678843</xdr:colOff>
      <xdr:row>41</xdr:row>
      <xdr:rowOff>50551</xdr:rowOff>
    </xdr:from>
    <xdr:to>
      <xdr:col>3</xdr:col>
      <xdr:colOff>551345</xdr:colOff>
      <xdr:row>54</xdr:row>
      <xdr:rowOff>86212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alphaModFix amt="8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4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9958363">
          <a:off x="678843" y="5653492"/>
          <a:ext cx="3861796" cy="25121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31D37-E07F-40AD-B36B-093D84A2A689}">
  <sheetPr codeName="Tabelle2">
    <pageSetUpPr fitToPage="1"/>
  </sheetPr>
  <dimension ref="A1:Q102"/>
  <sheetViews>
    <sheetView showGridLines="0" tabSelected="1" zoomScale="85" zoomScaleNormal="85" workbookViewId="0">
      <selection activeCell="L55" sqref="L55"/>
    </sheetView>
  </sheetViews>
  <sheetFormatPr baseColWidth="10" defaultRowHeight="15" x14ac:dyDescent="0.25"/>
  <cols>
    <col min="1" max="1" width="30" customWidth="1"/>
    <col min="2" max="2" width="17.42578125" customWidth="1"/>
    <col min="3" max="3" width="12.28515625" customWidth="1"/>
    <col min="4" max="4" width="11.85546875" bestFit="1" customWidth="1"/>
    <col min="5" max="5" width="24.85546875" customWidth="1"/>
    <col min="6" max="6" width="2" customWidth="1"/>
    <col min="7" max="7" width="4.85546875" customWidth="1"/>
    <col min="8" max="9" width="11.42578125" customWidth="1"/>
    <col min="10" max="11" width="11.42578125" hidden="1" customWidth="1"/>
    <col min="12" max="18" width="11.42578125" customWidth="1"/>
    <col min="19" max="20" width="11" customWidth="1"/>
    <col min="21" max="25" width="11.42578125" customWidth="1"/>
  </cols>
  <sheetData>
    <row r="1" spans="1:10" x14ac:dyDescent="0.25">
      <c r="A1" s="63" t="s">
        <v>54</v>
      </c>
      <c r="B1" s="62"/>
      <c r="C1" s="62"/>
      <c r="D1" s="62"/>
      <c r="E1" s="62"/>
      <c r="F1" s="61"/>
    </row>
    <row r="2" spans="1:10" ht="6" customHeight="1" x14ac:dyDescent="0.25">
      <c r="A2" s="60"/>
      <c r="B2" s="6"/>
      <c r="C2" s="6"/>
      <c r="D2" s="6"/>
      <c r="E2" s="6"/>
      <c r="F2" s="59"/>
    </row>
    <row r="3" spans="1:10" x14ac:dyDescent="0.25">
      <c r="A3" s="49" t="s">
        <v>36</v>
      </c>
      <c r="B3" s="58">
        <v>800</v>
      </c>
      <c r="C3" s="45" t="s">
        <v>35</v>
      </c>
      <c r="D3" s="45"/>
      <c r="E3" s="45"/>
      <c r="F3" s="44"/>
    </row>
    <row r="4" spans="1:10" ht="9" customHeight="1" x14ac:dyDescent="0.25">
      <c r="A4" s="49"/>
      <c r="B4" s="6"/>
      <c r="C4" s="45"/>
      <c r="D4" s="45"/>
      <c r="E4" s="45"/>
      <c r="F4" s="44"/>
    </row>
    <row r="5" spans="1:10" x14ac:dyDescent="0.25">
      <c r="A5" s="49" t="s">
        <v>34</v>
      </c>
      <c r="B5" s="56">
        <v>60</v>
      </c>
      <c r="C5" s="45" t="s">
        <v>4</v>
      </c>
      <c r="D5" s="45"/>
      <c r="E5" s="45"/>
      <c r="F5" s="44"/>
    </row>
    <row r="6" spans="1:10" ht="9" customHeight="1" x14ac:dyDescent="0.25">
      <c r="A6" s="49"/>
      <c r="B6" s="57"/>
      <c r="C6" s="45"/>
      <c r="D6" s="45"/>
      <c r="E6" s="45"/>
      <c r="F6" s="44"/>
    </row>
    <row r="7" spans="1:10" x14ac:dyDescent="0.25">
      <c r="A7" s="49" t="s">
        <v>33</v>
      </c>
      <c r="B7" s="56">
        <v>100</v>
      </c>
      <c r="C7" s="45" t="s">
        <v>31</v>
      </c>
      <c r="D7" s="45"/>
      <c r="E7" s="45"/>
      <c r="F7" s="44"/>
    </row>
    <row r="8" spans="1:10" ht="9" customHeight="1" x14ac:dyDescent="0.25">
      <c r="A8" s="49"/>
      <c r="B8" s="57"/>
      <c r="C8" s="45"/>
      <c r="D8" s="45"/>
      <c r="E8" s="45"/>
      <c r="F8" s="44"/>
      <c r="J8" s="48"/>
    </row>
    <row r="9" spans="1:10" x14ac:dyDescent="0.25">
      <c r="A9" s="49" t="s">
        <v>32</v>
      </c>
      <c r="B9" s="56">
        <v>60</v>
      </c>
      <c r="C9" s="45" t="s">
        <v>31</v>
      </c>
      <c r="D9" s="45"/>
      <c r="E9" s="45"/>
      <c r="F9" s="44"/>
      <c r="J9" s="48"/>
    </row>
    <row r="10" spans="1:10" ht="9" customHeight="1" x14ac:dyDescent="0.25">
      <c r="A10" s="49"/>
      <c r="B10" s="55"/>
      <c r="C10" s="45"/>
      <c r="D10" s="45"/>
      <c r="E10" s="45"/>
      <c r="F10" s="44"/>
      <c r="J10" s="48"/>
    </row>
    <row r="11" spans="1:10" x14ac:dyDescent="0.25">
      <c r="A11" s="49" t="s">
        <v>30</v>
      </c>
      <c r="B11" s="54">
        <v>0.05</v>
      </c>
      <c r="C11" s="45" t="s">
        <v>37</v>
      </c>
      <c r="D11" s="45"/>
      <c r="E11" s="45"/>
      <c r="F11" s="44"/>
      <c r="J11" s="48"/>
    </row>
    <row r="12" spans="1:10" ht="9" customHeight="1" x14ac:dyDescent="0.25">
      <c r="A12" s="49"/>
      <c r="B12" s="6"/>
      <c r="C12" s="45"/>
      <c r="D12" s="45"/>
      <c r="E12" s="45"/>
      <c r="F12" s="44"/>
      <c r="J12" s="48"/>
    </row>
    <row r="13" spans="1:10" hidden="1" x14ac:dyDescent="0.25">
      <c r="A13" s="49" t="s">
        <v>29</v>
      </c>
      <c r="B13" s="50" t="s">
        <v>0</v>
      </c>
      <c r="C13" s="45" t="s">
        <v>28</v>
      </c>
      <c r="D13" s="45"/>
      <c r="E13" s="45"/>
      <c r="F13" s="44"/>
    </row>
    <row r="14" spans="1:10" ht="7.5" hidden="1" customHeight="1" x14ac:dyDescent="0.25">
      <c r="A14" s="49"/>
      <c r="B14" s="6"/>
      <c r="C14" s="45"/>
      <c r="D14" s="45"/>
      <c r="E14" s="45"/>
      <c r="F14" s="44"/>
    </row>
    <row r="15" spans="1:10" ht="15" customHeight="1" x14ac:dyDescent="0.25">
      <c r="A15" s="49" t="s">
        <v>2</v>
      </c>
      <c r="B15" s="50" t="s">
        <v>22</v>
      </c>
      <c r="C15" s="45"/>
      <c r="D15" s="45"/>
      <c r="E15" s="45"/>
      <c r="F15" s="44"/>
    </row>
    <row r="16" spans="1:10" ht="7.5" customHeight="1" x14ac:dyDescent="0.25">
      <c r="A16" s="49"/>
      <c r="B16" s="6"/>
      <c r="C16" s="45"/>
      <c r="D16" s="45"/>
      <c r="E16" s="45"/>
      <c r="F16" s="44"/>
    </row>
    <row r="17" spans="1:11" x14ac:dyDescent="0.25">
      <c r="A17" s="49" t="s">
        <v>6</v>
      </c>
      <c r="B17" s="50" t="s">
        <v>22</v>
      </c>
      <c r="C17" s="45" t="s">
        <v>27</v>
      </c>
      <c r="D17" s="45"/>
      <c r="E17" s="45"/>
      <c r="F17" s="44"/>
      <c r="J17" s="53"/>
    </row>
    <row r="18" spans="1:11" hidden="1" x14ac:dyDescent="0.25">
      <c r="A18" s="49" t="s">
        <v>26</v>
      </c>
      <c r="B18" s="50" t="s">
        <v>16</v>
      </c>
      <c r="C18" s="45" t="s">
        <v>25</v>
      </c>
      <c r="D18" s="45"/>
      <c r="E18" s="45"/>
      <c r="F18" s="44"/>
      <c r="J18" s="53"/>
    </row>
    <row r="19" spans="1:11" ht="7.5" customHeight="1" x14ac:dyDescent="0.25">
      <c r="A19" s="49"/>
      <c r="B19" s="6"/>
      <c r="C19" s="45"/>
      <c r="D19" s="45"/>
      <c r="E19" s="45"/>
      <c r="F19" s="44"/>
    </row>
    <row r="20" spans="1:11" ht="15" hidden="1" customHeight="1" x14ac:dyDescent="0.25">
      <c r="A20" s="52" t="s">
        <v>24</v>
      </c>
      <c r="B20" s="6"/>
      <c r="C20" s="45"/>
      <c r="D20" s="45"/>
      <c r="E20" s="45"/>
      <c r="F20" s="44"/>
    </row>
    <row r="21" spans="1:11" ht="15" hidden="1" customHeight="1" x14ac:dyDescent="0.25">
      <c r="A21" s="49" t="s">
        <v>23</v>
      </c>
      <c r="B21" s="50" t="s">
        <v>16</v>
      </c>
      <c r="C21" s="45" t="s">
        <v>21</v>
      </c>
      <c r="D21" s="45"/>
      <c r="E21" s="45"/>
      <c r="F21" s="44"/>
    </row>
    <row r="22" spans="1:11" ht="4.5" hidden="1" customHeight="1" x14ac:dyDescent="0.25">
      <c r="A22" s="49"/>
      <c r="B22" s="6"/>
      <c r="C22" s="45"/>
      <c r="D22" s="45"/>
      <c r="E22" s="45"/>
      <c r="F22" s="44"/>
    </row>
    <row r="23" spans="1:11" ht="15" hidden="1" customHeight="1" x14ac:dyDescent="0.25">
      <c r="A23" s="49" t="s">
        <v>20</v>
      </c>
      <c r="B23" s="50" t="s">
        <v>16</v>
      </c>
      <c r="C23" s="45" t="s">
        <v>19</v>
      </c>
      <c r="D23" s="45"/>
      <c r="E23" s="45"/>
      <c r="F23" s="44"/>
    </row>
    <row r="24" spans="1:11" ht="4.5" hidden="1" customHeight="1" x14ac:dyDescent="0.25">
      <c r="A24" s="49"/>
      <c r="B24" s="45"/>
      <c r="C24" s="45"/>
      <c r="D24" s="45"/>
      <c r="E24" s="45"/>
      <c r="F24" s="44"/>
    </row>
    <row r="25" spans="1:11" x14ac:dyDescent="0.25">
      <c r="A25" s="49" t="s">
        <v>18</v>
      </c>
      <c r="B25" s="50" t="s">
        <v>22</v>
      </c>
      <c r="C25" s="50" t="s">
        <v>45</v>
      </c>
      <c r="D25" s="50"/>
      <c r="E25" s="45"/>
      <c r="F25" s="44"/>
    </row>
    <row r="26" spans="1:11" x14ac:dyDescent="0.25">
      <c r="A26" s="51" t="s">
        <v>17</v>
      </c>
      <c r="B26" s="50" t="s">
        <v>16</v>
      </c>
      <c r="C26" s="45"/>
      <c r="D26" s="45"/>
      <c r="E26" s="45"/>
      <c r="F26" s="44"/>
    </row>
    <row r="27" spans="1:11" ht="5.25" hidden="1" customHeight="1" x14ac:dyDescent="0.25">
      <c r="A27" s="49"/>
      <c r="B27" s="6"/>
      <c r="C27" s="45"/>
      <c r="D27" s="45"/>
      <c r="E27" s="45"/>
      <c r="F27" s="44"/>
      <c r="J27" s="48"/>
    </row>
    <row r="28" spans="1:11" hidden="1" x14ac:dyDescent="0.25">
      <c r="A28" s="47" t="s">
        <v>15</v>
      </c>
      <c r="B28" s="46">
        <f>IF(B25="Nur FbHzg.",28,IF(B3&gt;600, 32,25))</f>
        <v>32</v>
      </c>
      <c r="C28" s="46" t="str">
        <f>IF(B25="Nur FbHzg.",0,IF(B3&gt;1000, 18,"0"))</f>
        <v>0</v>
      </c>
      <c r="D28" s="46" t="str">
        <f>IF(B25="ja", IF(C25="Vor-Ort-Fräsung",18, ""),"")</f>
        <v/>
      </c>
      <c r="E28" s="99" t="str">
        <f>IF(B25="Ja",C25,IF(B25="Nur FbHzg.",C25,""))</f>
        <v>Vorgefräst</v>
      </c>
      <c r="F28" s="44"/>
      <c r="J28">
        <f>IF(C28=18,+B5*(1+B11)/1.2/0.6,0)</f>
        <v>0</v>
      </c>
      <c r="K28">
        <f>IF(D28=18,+B5*(1+B11)/1.2/0.6,0)</f>
        <v>0</v>
      </c>
    </row>
    <row r="29" spans="1:11" ht="4.5" customHeight="1" x14ac:dyDescent="0.25">
      <c r="A29" s="43"/>
      <c r="B29" s="42"/>
      <c r="C29" s="41"/>
      <c r="D29" s="41"/>
      <c r="E29" s="41"/>
      <c r="F29" s="40"/>
      <c r="J29">
        <f>+J28+K28</f>
        <v>0</v>
      </c>
      <c r="K29">
        <f>+J29*1.2*0.6</f>
        <v>0</v>
      </c>
    </row>
    <row r="30" spans="1:11" ht="8.25" customHeight="1" x14ac:dyDescent="0.25"/>
    <row r="31" spans="1:11" ht="8.25" hidden="1" customHeight="1" x14ac:dyDescent="0.25"/>
    <row r="32" spans="1:11" ht="8.25" hidden="1" customHeight="1" x14ac:dyDescent="0.25"/>
    <row r="33" spans="1:17" ht="8.25" customHeight="1" x14ac:dyDescent="0.25">
      <c r="A33" s="159" t="s">
        <v>39</v>
      </c>
      <c r="B33" s="159"/>
      <c r="C33" s="159"/>
      <c r="D33" s="159"/>
      <c r="E33" s="159"/>
      <c r="F33" s="159"/>
    </row>
    <row r="34" spans="1:17" ht="17.25" customHeight="1" x14ac:dyDescent="0.25">
      <c r="A34" s="159"/>
      <c r="B34" s="159"/>
      <c r="C34" s="159"/>
      <c r="D34" s="159"/>
      <c r="E34" s="159"/>
      <c r="F34" s="159"/>
    </row>
    <row r="35" spans="1:17" ht="8.25" customHeight="1" x14ac:dyDescent="0.25"/>
    <row r="36" spans="1:17" ht="19.5" customHeight="1" x14ac:dyDescent="0.35">
      <c r="A36" s="65" t="s">
        <v>49</v>
      </c>
    </row>
    <row r="37" spans="1:17" x14ac:dyDescent="0.25">
      <c r="A37" s="64"/>
      <c r="B37" s="14"/>
      <c r="C37" s="14"/>
      <c r="D37" s="14"/>
      <c r="E37" s="14"/>
      <c r="F37" s="66"/>
      <c r="K37" s="67"/>
    </row>
    <row r="38" spans="1:17" ht="18.75" customHeight="1" x14ac:dyDescent="0.25">
      <c r="A38" s="109" t="s">
        <v>3</v>
      </c>
      <c r="B38" s="110"/>
      <c r="C38" s="111" t="s">
        <v>14</v>
      </c>
      <c r="D38" s="111" t="s">
        <v>5</v>
      </c>
      <c r="E38" s="152" t="s">
        <v>61</v>
      </c>
      <c r="F38" s="113"/>
      <c r="K38" s="67"/>
      <c r="L38" s="8"/>
      <c r="M38" s="5"/>
      <c r="N38" s="5"/>
      <c r="O38" s="5"/>
      <c r="Q38" s="5"/>
    </row>
    <row r="39" spans="1:17" x14ac:dyDescent="0.25">
      <c r="A39" s="126" t="s">
        <v>13</v>
      </c>
      <c r="B39" s="135"/>
      <c r="C39" s="136">
        <f>+D39*1.2*0.6</f>
        <v>63.359999999999992</v>
      </c>
      <c r="D39" s="137">
        <f>IF(B28=32,ROUNDUP(+B5*(1+B11)/1.2/0.6,0),0)</f>
        <v>88</v>
      </c>
      <c r="E39" s="153"/>
      <c r="F39" s="128"/>
      <c r="J39" s="1"/>
      <c r="K39" s="67"/>
      <c r="L39" s="5"/>
      <c r="M39" s="4"/>
      <c r="N39" s="38"/>
      <c r="O39" s="38"/>
      <c r="P39" s="39"/>
      <c r="Q39" s="3"/>
    </row>
    <row r="40" spans="1:17" x14ac:dyDescent="0.25">
      <c r="A40" s="138" t="s">
        <v>40</v>
      </c>
      <c r="B40" s="139"/>
      <c r="C40" s="140">
        <f>+D40*1.2*0.6</f>
        <v>0</v>
      </c>
      <c r="D40" s="129">
        <f>IF(B28=28,ROUNDUP(+B5*(1+B11)/1.2/0.6,0),0)</f>
        <v>0</v>
      </c>
      <c r="E40" s="154"/>
      <c r="F40" s="125"/>
      <c r="J40" s="1"/>
      <c r="K40" s="67"/>
      <c r="L40" s="5"/>
      <c r="M40" s="4"/>
      <c r="N40" s="38"/>
      <c r="O40" s="38"/>
      <c r="P40" s="39"/>
      <c r="Q40" s="3"/>
    </row>
    <row r="41" spans="1:17" x14ac:dyDescent="0.25">
      <c r="A41" s="126">
        <f>IF(C41&gt;0,"GIFAfloor PRESTO 25",0)</f>
        <v>0</v>
      </c>
      <c r="B41" s="135"/>
      <c r="C41" s="136">
        <f>+D41*1.2*0.6</f>
        <v>0</v>
      </c>
      <c r="D41" s="137">
        <f>IF(B28=25,ROUNDUP(+B5*(1+B11)/1.2/0.6,0),0)</f>
        <v>0</v>
      </c>
      <c r="E41" s="153"/>
      <c r="F41" s="128"/>
      <c r="J41" s="1"/>
      <c r="K41" s="67"/>
      <c r="L41" s="5"/>
      <c r="M41" s="4"/>
      <c r="N41" s="38"/>
      <c r="O41" s="38"/>
      <c r="P41" s="2"/>
      <c r="Q41" s="3"/>
    </row>
    <row r="42" spans="1:17" x14ac:dyDescent="0.25">
      <c r="A42" s="138" t="s">
        <v>12</v>
      </c>
      <c r="B42" s="123"/>
      <c r="C42" s="140">
        <f>+D42*1.2*0.6</f>
        <v>0</v>
      </c>
      <c r="D42" s="129">
        <f>ROUNDUP((+J28+K28),0)</f>
        <v>0</v>
      </c>
      <c r="E42" s="155"/>
      <c r="F42" s="125"/>
      <c r="J42" s="1"/>
      <c r="K42" s="67"/>
      <c r="L42" s="5"/>
      <c r="M42" s="4"/>
      <c r="N42" s="38"/>
      <c r="O42" s="38"/>
      <c r="P42" s="2"/>
      <c r="Q42" s="3"/>
    </row>
    <row r="43" spans="1:17" x14ac:dyDescent="0.25">
      <c r="A43" s="126" t="s">
        <v>42</v>
      </c>
      <c r="B43" s="135"/>
      <c r="C43" s="136">
        <f>+D43*0.72</f>
        <v>44.64</v>
      </c>
      <c r="D43" s="137">
        <f>ROUNDUP(IF(E28="Vorgefräst",(D39+D41)*0.7,0),0)-D44/2</f>
        <v>62</v>
      </c>
      <c r="E43" s="153"/>
      <c r="F43" s="128"/>
      <c r="J43" s="1"/>
      <c r="K43" s="67"/>
      <c r="L43" s="5"/>
      <c r="M43" s="4"/>
      <c r="N43" s="38"/>
      <c r="O43" s="38"/>
      <c r="P43" s="2"/>
      <c r="Q43" s="3"/>
    </row>
    <row r="44" spans="1:17" x14ac:dyDescent="0.25">
      <c r="A44" s="138" t="s">
        <v>44</v>
      </c>
      <c r="B44" s="123"/>
      <c r="C44" s="140">
        <f>+D44*0.36</f>
        <v>0</v>
      </c>
      <c r="D44" s="141">
        <v>0</v>
      </c>
      <c r="E44" s="155"/>
      <c r="F44" s="125"/>
      <c r="J44" s="1"/>
      <c r="K44" s="67"/>
      <c r="L44" s="5"/>
      <c r="M44" s="4"/>
      <c r="N44" s="38"/>
      <c r="O44" s="38"/>
      <c r="P44" s="2"/>
      <c r="Q44" s="3"/>
    </row>
    <row r="45" spans="1:17" x14ac:dyDescent="0.25">
      <c r="A45" s="126" t="s">
        <v>41</v>
      </c>
      <c r="B45" s="135"/>
      <c r="C45" s="136">
        <f>+D45*0.36</f>
        <v>18</v>
      </c>
      <c r="D45" s="137">
        <f>ROUNDUP(IF(E28="Vorgefräst",((D39+D41)-(D43+D44/2))*2-D46,0),0)</f>
        <v>50</v>
      </c>
      <c r="E45" s="153"/>
      <c r="F45" s="128"/>
      <c r="J45" s="1"/>
      <c r="K45" s="67"/>
      <c r="L45" s="5"/>
      <c r="M45" s="4"/>
      <c r="N45" s="38"/>
      <c r="O45" s="38"/>
      <c r="P45" s="2"/>
      <c r="Q45" s="3"/>
    </row>
    <row r="46" spans="1:17" x14ac:dyDescent="0.25">
      <c r="A46" s="138" t="s">
        <v>43</v>
      </c>
      <c r="B46" s="123"/>
      <c r="C46" s="140">
        <f>+D46*0.36</f>
        <v>0.72</v>
      </c>
      <c r="D46" s="129">
        <f>ROUNDUP(IF(E28="Vorgefräst",(D39+D41)/75,0),0)</f>
        <v>2</v>
      </c>
      <c r="E46" s="155"/>
      <c r="F46" s="125"/>
      <c r="J46" s="1"/>
      <c r="K46" s="67"/>
      <c r="L46" s="5"/>
      <c r="M46" s="4"/>
      <c r="N46" s="38"/>
      <c r="O46" s="38"/>
      <c r="P46" s="2"/>
      <c r="Q46" s="3"/>
    </row>
    <row r="47" spans="1:17" x14ac:dyDescent="0.25">
      <c r="A47" s="126" t="s">
        <v>11</v>
      </c>
      <c r="B47" s="127"/>
      <c r="C47" s="127"/>
      <c r="D47" s="142">
        <f>IF(B25="Nur FbHzg.",0,ROUNDUP(B7/100,0))</f>
        <v>1</v>
      </c>
      <c r="E47" s="156"/>
      <c r="F47" s="143"/>
      <c r="K47" s="67"/>
      <c r="L47" s="5"/>
    </row>
    <row r="48" spans="1:17" x14ac:dyDescent="0.25">
      <c r="A48" s="138" t="s">
        <v>10</v>
      </c>
      <c r="B48" s="144"/>
      <c r="C48" s="144"/>
      <c r="D48" s="145">
        <f>ROUNDUP(B9/120,0)</f>
        <v>1</v>
      </c>
      <c r="E48" s="157"/>
      <c r="F48" s="146"/>
      <c r="K48" s="67"/>
      <c r="L48" s="5"/>
    </row>
    <row r="49" spans="1:12" x14ac:dyDescent="0.25">
      <c r="A49" s="126" t="s">
        <v>64</v>
      </c>
      <c r="B49" s="127"/>
      <c r="C49" s="127"/>
      <c r="D49" s="142">
        <f>IF(SUM(C42:C46)=0,IF(B13="Weißleim",ROUNDUP(B5/25,0),0),0)</f>
        <v>0</v>
      </c>
      <c r="E49" s="156"/>
      <c r="F49" s="143"/>
      <c r="K49" s="67"/>
      <c r="L49" s="5"/>
    </row>
    <row r="50" spans="1:12" x14ac:dyDescent="0.25">
      <c r="A50" s="138" t="s">
        <v>9</v>
      </c>
      <c r="B50" s="144"/>
      <c r="C50" s="144"/>
      <c r="D50" s="145">
        <f>IF(C42=0,IF(B13="Elementkleber PU",ROUNDUP(B5/25,0),0),0)</f>
        <v>0</v>
      </c>
      <c r="E50" s="157"/>
      <c r="F50" s="146"/>
      <c r="K50" s="67"/>
      <c r="L50" s="5"/>
    </row>
    <row r="51" spans="1:12" x14ac:dyDescent="0.25">
      <c r="A51" s="126" t="s">
        <v>62</v>
      </c>
      <c r="B51" s="127"/>
      <c r="C51" s="127"/>
      <c r="D51" s="142">
        <f>IF(SUM(C42:C46)&gt;0,ROUNDUP(SUM(C39:C41)/4,0),0)</f>
        <v>16</v>
      </c>
      <c r="E51" s="156"/>
      <c r="F51" s="143"/>
      <c r="K51" s="67"/>
      <c r="L51" s="5"/>
    </row>
    <row r="52" spans="1:12" x14ac:dyDescent="0.25">
      <c r="A52" s="138" t="s">
        <v>1</v>
      </c>
      <c r="B52" s="144"/>
      <c r="C52" s="144"/>
      <c r="D52" s="145">
        <f>IF(D51&gt;0,1,0)</f>
        <v>1</v>
      </c>
      <c r="E52" s="157"/>
      <c r="F52" s="146"/>
      <c r="K52" s="67"/>
      <c r="L52" s="5"/>
    </row>
    <row r="53" spans="1:12" x14ac:dyDescent="0.25">
      <c r="A53" s="126" t="s">
        <v>63</v>
      </c>
      <c r="B53" s="127"/>
      <c r="C53" s="127"/>
      <c r="D53" s="142">
        <f>ROUNDUP(SUM(C42:C46)/23,0)</f>
        <v>3</v>
      </c>
      <c r="E53" s="156"/>
      <c r="F53" s="143"/>
      <c r="K53" s="67"/>
      <c r="L53" s="5"/>
    </row>
    <row r="54" spans="1:12" x14ac:dyDescent="0.25">
      <c r="A54" s="138" t="str">
        <f>IF(D54&gt;0,"Sägeblatt, diamantbestückt","")</f>
        <v>Sägeblatt, diamantbestückt</v>
      </c>
      <c r="B54" s="144"/>
      <c r="C54" s="144"/>
      <c r="D54" s="145">
        <f>IF(B15="ja",1,)</f>
        <v>1</v>
      </c>
      <c r="E54" s="157"/>
      <c r="F54" s="146"/>
      <c r="K54" s="67"/>
      <c r="L54" s="5"/>
    </row>
    <row r="55" spans="1:12" x14ac:dyDescent="0.25">
      <c r="A55" s="126"/>
      <c r="B55" s="127"/>
      <c r="C55" s="142"/>
      <c r="D55" s="142"/>
      <c r="E55" s="156"/>
      <c r="F55" s="143"/>
      <c r="K55" s="67"/>
      <c r="L55" s="5"/>
    </row>
    <row r="56" spans="1:12" x14ac:dyDescent="0.25">
      <c r="A56" s="138"/>
      <c r="B56" s="144"/>
      <c r="C56" s="145"/>
      <c r="D56" s="145"/>
      <c r="E56" s="157"/>
      <c r="F56" s="146"/>
      <c r="K56" s="67"/>
      <c r="L56" s="5"/>
    </row>
    <row r="57" spans="1:12" x14ac:dyDescent="0.25">
      <c r="A57" s="126" t="s">
        <v>6</v>
      </c>
      <c r="B57" s="127"/>
      <c r="C57" s="142"/>
      <c r="D57" s="142">
        <f>IF(B18="Nein",IF(B17="ja",1,),0)</f>
        <v>1</v>
      </c>
      <c r="E57" s="156"/>
      <c r="F57" s="143"/>
      <c r="K57" s="67"/>
      <c r="L57" s="37"/>
    </row>
    <row r="58" spans="1:12" x14ac:dyDescent="0.25">
      <c r="A58" s="122" t="str">
        <f>IF(B18="Nein","Anlieferung Deutschland", "Selbstabholung in PLZ 74589")</f>
        <v>Anlieferung Deutschland</v>
      </c>
      <c r="B58" s="144"/>
      <c r="C58" s="145"/>
      <c r="D58" s="145">
        <f>IF(B18="Nein",1,0)</f>
        <v>1</v>
      </c>
      <c r="E58" s="157"/>
      <c r="F58" s="146"/>
      <c r="K58" s="67"/>
      <c r="L58" s="37"/>
    </row>
    <row r="59" spans="1:12" x14ac:dyDescent="0.25">
      <c r="A59" s="131"/>
      <c r="B59" s="132"/>
      <c r="C59" s="133"/>
      <c r="D59" s="133"/>
      <c r="E59" s="132"/>
      <c r="F59" s="134"/>
      <c r="K59" s="5"/>
      <c r="L59" s="5"/>
    </row>
    <row r="60" spans="1:12" hidden="1" x14ac:dyDescent="0.25">
      <c r="A60" s="17"/>
      <c r="B60" s="14"/>
      <c r="C60" s="16"/>
      <c r="D60" s="15"/>
      <c r="E60" s="14"/>
      <c r="F60" s="13"/>
      <c r="K60" s="5"/>
      <c r="L60" s="5"/>
    </row>
    <row r="61" spans="1:12" hidden="1" x14ac:dyDescent="0.25">
      <c r="A61" s="73"/>
      <c r="B61" s="74"/>
      <c r="C61" s="75"/>
      <c r="D61" s="75"/>
      <c r="E61" s="74"/>
      <c r="F61" s="76"/>
      <c r="K61" s="5"/>
      <c r="L61" s="5"/>
    </row>
    <row r="62" spans="1:12" hidden="1" x14ac:dyDescent="0.25">
      <c r="A62" s="35" t="s">
        <v>8</v>
      </c>
      <c r="B62" s="35"/>
      <c r="C62" s="36"/>
      <c r="D62" s="36"/>
      <c r="E62" s="35"/>
      <c r="F62" s="10">
        <f>+F61/B5</f>
        <v>0</v>
      </c>
      <c r="K62" s="5"/>
      <c r="L62" s="5"/>
    </row>
    <row r="63" spans="1:12" hidden="1" x14ac:dyDescent="0.25">
      <c r="A63" s="34" t="s">
        <v>7</v>
      </c>
      <c r="B63" s="14"/>
      <c r="C63" s="14"/>
      <c r="D63" s="14"/>
      <c r="E63" s="14"/>
      <c r="F63" s="14"/>
      <c r="K63" s="5"/>
      <c r="L63" s="5"/>
    </row>
    <row r="64" spans="1:12" x14ac:dyDescent="0.25">
      <c r="A64" s="34"/>
      <c r="B64" s="14"/>
      <c r="C64" s="14"/>
      <c r="D64" s="48"/>
      <c r="E64" s="48"/>
      <c r="F64" s="100"/>
      <c r="J64" s="87" t="b">
        <v>0</v>
      </c>
      <c r="K64" s="5"/>
      <c r="L64" s="5"/>
    </row>
    <row r="65" spans="1:13" x14ac:dyDescent="0.25">
      <c r="A65" s="109" t="s">
        <v>46</v>
      </c>
      <c r="B65" s="110"/>
      <c r="C65" s="111"/>
      <c r="D65" s="111" t="s">
        <v>5</v>
      </c>
      <c r="E65" s="152" t="s">
        <v>61</v>
      </c>
      <c r="F65" s="113"/>
      <c r="H65" s="77" t="s">
        <v>5</v>
      </c>
      <c r="I65" s="83"/>
      <c r="K65" s="5"/>
      <c r="L65" s="5"/>
    </row>
    <row r="66" spans="1:13" x14ac:dyDescent="0.25">
      <c r="A66" s="122" t="s">
        <v>50</v>
      </c>
      <c r="B66" s="123"/>
      <c r="C66" s="124"/>
      <c r="D66" s="147">
        <f>+I66</f>
        <v>0</v>
      </c>
      <c r="E66" s="157"/>
      <c r="F66" s="125"/>
      <c r="H66" s="84">
        <v>3</v>
      </c>
      <c r="I66" s="93">
        <f>IF($J$64=TRUE,B5*H66/1.5,0)</f>
        <v>0</v>
      </c>
      <c r="J66" s="88"/>
      <c r="K66" s="5"/>
      <c r="L66" s="5"/>
    </row>
    <row r="67" spans="1:13" x14ac:dyDescent="0.25">
      <c r="A67" s="126" t="s">
        <v>51</v>
      </c>
      <c r="B67" s="127"/>
      <c r="C67" s="127"/>
      <c r="D67" s="148">
        <f>+H67</f>
        <v>0</v>
      </c>
      <c r="E67" s="156"/>
      <c r="F67" s="128"/>
      <c r="H67" s="78">
        <f>IF($J$64=TRUE,ROUNDUP(+B5/20,0),0)</f>
        <v>0</v>
      </c>
      <c r="I67" s="94"/>
      <c r="J67" s="89"/>
      <c r="K67" s="5"/>
      <c r="L67" s="5"/>
    </row>
    <row r="68" spans="1:13" x14ac:dyDescent="0.25">
      <c r="A68" s="122"/>
      <c r="B68" s="123"/>
      <c r="C68" s="129"/>
      <c r="D68" s="130"/>
      <c r="E68" s="157"/>
      <c r="F68" s="125"/>
      <c r="H68" s="79"/>
      <c r="I68" s="85"/>
      <c r="J68" s="89"/>
      <c r="K68" s="5"/>
      <c r="L68" s="5"/>
    </row>
    <row r="69" spans="1:13" x14ac:dyDescent="0.25">
      <c r="A69" s="126" t="s">
        <v>52</v>
      </c>
      <c r="B69" s="127"/>
      <c r="C69" s="127"/>
      <c r="D69" s="149">
        <f>+H69</f>
        <v>0</v>
      </c>
      <c r="E69" s="156"/>
      <c r="F69" s="128"/>
      <c r="H69" s="80">
        <f>IF($J$64=TRUE,ROUNDUP(+B5/100,0),0)</f>
        <v>0</v>
      </c>
      <c r="I69" s="95"/>
      <c r="J69" s="88"/>
      <c r="K69" s="5"/>
      <c r="L69" s="5"/>
    </row>
    <row r="70" spans="1:13" x14ac:dyDescent="0.25">
      <c r="A70" s="122"/>
      <c r="B70" s="123"/>
      <c r="C70" s="7"/>
      <c r="D70" s="150"/>
      <c r="E70" s="157"/>
      <c r="F70" s="125"/>
      <c r="H70" s="86"/>
      <c r="I70" s="81"/>
      <c r="J70" s="88"/>
      <c r="K70" s="5"/>
      <c r="L70" s="5"/>
    </row>
    <row r="71" spans="1:13" x14ac:dyDescent="0.25">
      <c r="A71" s="126" t="s">
        <v>53</v>
      </c>
      <c r="B71" s="127"/>
      <c r="C71" s="127"/>
      <c r="D71" s="151">
        <f>+H71</f>
        <v>1</v>
      </c>
      <c r="E71" s="156"/>
      <c r="F71" s="128"/>
      <c r="H71" s="82">
        <f>IF($D$72&gt;0,ROUNDUP(+B5/65,0),0)</f>
        <v>1</v>
      </c>
      <c r="I71" s="96"/>
      <c r="J71" s="88"/>
      <c r="K71" s="5"/>
      <c r="L71" s="5"/>
    </row>
    <row r="72" spans="1:13" x14ac:dyDescent="0.25">
      <c r="A72" s="122" t="s">
        <v>47</v>
      </c>
      <c r="B72" s="123"/>
      <c r="C72" s="7"/>
      <c r="D72" s="147">
        <f>+I72</f>
        <v>4</v>
      </c>
      <c r="E72" s="157"/>
      <c r="F72" s="125"/>
      <c r="H72" s="98">
        <v>0</v>
      </c>
      <c r="I72" s="92">
        <f>IF($J$64=TRUE,ROUNDUP((+H72*1.6*B5/25),0),0)+J72+K72</f>
        <v>4</v>
      </c>
      <c r="J72" s="90">
        <f>ROUNDUP((C43*2+C44*2+C46*2)/25,0)</f>
        <v>4</v>
      </c>
      <c r="K72" s="90">
        <f>IF(E28="Vor-Ort-Fräsung",ROUNDUP(B5/25*2.5,0),0)</f>
        <v>0</v>
      </c>
      <c r="L72" s="5"/>
    </row>
    <row r="73" spans="1:13" x14ac:dyDescent="0.25">
      <c r="A73" s="126" t="s">
        <v>48</v>
      </c>
      <c r="B73" s="127"/>
      <c r="C73" s="127"/>
      <c r="D73" s="148">
        <f>+H73</f>
        <v>8</v>
      </c>
      <c r="E73" s="156"/>
      <c r="F73" s="128"/>
      <c r="H73" s="91">
        <f>+J73+K73</f>
        <v>8</v>
      </c>
      <c r="I73" s="97"/>
      <c r="J73" s="90">
        <f>ROUNDUP((C45*10)/25,0)</f>
        <v>8</v>
      </c>
      <c r="L73" s="5"/>
    </row>
    <row r="74" spans="1:13" x14ac:dyDescent="0.25">
      <c r="A74" s="131"/>
      <c r="B74" s="132"/>
      <c r="C74" s="133"/>
      <c r="D74" s="133"/>
      <c r="E74" s="132"/>
      <c r="F74" s="134"/>
      <c r="K74" s="5"/>
      <c r="L74" s="5"/>
    </row>
    <row r="75" spans="1:13" hidden="1" x14ac:dyDescent="0.25">
      <c r="A75" s="17"/>
      <c r="B75" s="14"/>
      <c r="C75" s="16"/>
      <c r="D75" s="15"/>
      <c r="E75" s="14"/>
      <c r="F75" s="13"/>
      <c r="K75" s="5"/>
      <c r="L75" s="5"/>
    </row>
    <row r="76" spans="1:13" hidden="1" x14ac:dyDescent="0.25">
      <c r="A76" s="73"/>
      <c r="B76" s="74"/>
      <c r="C76" s="75"/>
      <c r="D76" s="75"/>
      <c r="E76" s="74"/>
      <c r="F76" s="76"/>
      <c r="K76" s="5"/>
      <c r="L76" s="5"/>
    </row>
    <row r="77" spans="1:13" x14ac:dyDescent="0.25">
      <c r="A77" s="11"/>
      <c r="B77" s="11"/>
      <c r="C77" s="12"/>
      <c r="D77" s="12"/>
      <c r="E77" s="11"/>
      <c r="F77" s="10"/>
      <c r="K77" s="5"/>
      <c r="L77" s="5"/>
    </row>
    <row r="78" spans="1:13" hidden="1" x14ac:dyDescent="0.25">
      <c r="A78" s="68"/>
      <c r="B78" s="69"/>
      <c r="C78" s="70"/>
      <c r="D78" s="70"/>
      <c r="E78" s="71"/>
      <c r="F78" s="72"/>
      <c r="K78" s="5"/>
      <c r="L78" s="5"/>
    </row>
    <row r="79" spans="1:13" hidden="1" x14ac:dyDescent="0.25">
      <c r="A79" s="17"/>
      <c r="B79" s="32"/>
      <c r="C79" s="31"/>
      <c r="D79" s="30"/>
      <c r="E79" s="29"/>
      <c r="F79" s="28"/>
      <c r="J79" s="27"/>
      <c r="K79" s="1"/>
      <c r="L79" s="5"/>
      <c r="M79" s="5"/>
    </row>
    <row r="80" spans="1:13" hidden="1" x14ac:dyDescent="0.25">
      <c r="A80" s="26"/>
      <c r="B80" s="25"/>
      <c r="C80" s="25"/>
      <c r="D80" s="33"/>
      <c r="E80" s="23"/>
      <c r="F80" s="22"/>
      <c r="K80" s="5"/>
      <c r="L80" s="5"/>
    </row>
    <row r="81" spans="1:12" hidden="1" x14ac:dyDescent="0.25">
      <c r="A81" s="17"/>
      <c r="B81" s="32"/>
      <c r="C81" s="31"/>
      <c r="D81" s="30"/>
      <c r="E81" s="29"/>
      <c r="F81" s="28"/>
      <c r="J81" s="27"/>
      <c r="K81" s="5"/>
      <c r="L81" s="5"/>
    </row>
    <row r="82" spans="1:12" hidden="1" x14ac:dyDescent="0.25">
      <c r="A82" s="26"/>
      <c r="B82" s="25"/>
      <c r="C82" s="25"/>
      <c r="D82" s="24"/>
      <c r="E82" s="23"/>
      <c r="F82" s="22"/>
      <c r="K82" s="5"/>
      <c r="L82" s="5"/>
    </row>
    <row r="83" spans="1:12" hidden="1" x14ac:dyDescent="0.25">
      <c r="A83" s="21"/>
      <c r="B83" s="19"/>
      <c r="C83" s="20"/>
      <c r="D83" s="20"/>
      <c r="E83" s="19"/>
      <c r="F83" s="18"/>
      <c r="K83" s="5"/>
      <c r="L83" s="5"/>
    </row>
    <row r="84" spans="1:12" hidden="1" x14ac:dyDescent="0.25">
      <c r="A84" s="17"/>
      <c r="B84" s="14"/>
      <c r="C84" s="16"/>
      <c r="D84" s="15"/>
      <c r="E84" s="14"/>
      <c r="F84" s="13"/>
      <c r="K84" s="5"/>
      <c r="L84" s="5"/>
    </row>
    <row r="85" spans="1:12" hidden="1" x14ac:dyDescent="0.25">
      <c r="A85" s="73"/>
      <c r="B85" s="74"/>
      <c r="C85" s="75"/>
      <c r="D85" s="75"/>
      <c r="E85" s="74"/>
      <c r="F85" s="76"/>
    </row>
    <row r="86" spans="1:12" hidden="1" x14ac:dyDescent="0.25">
      <c r="A86" s="11"/>
      <c r="B86" s="11"/>
      <c r="C86" s="12"/>
      <c r="D86" s="12"/>
      <c r="E86" s="11"/>
      <c r="F86" s="10">
        <f>+F61+F76+F85</f>
        <v>0</v>
      </c>
    </row>
    <row r="87" spans="1:12" ht="17.25" hidden="1" customHeight="1" x14ac:dyDescent="0.25">
      <c r="A87" s="9"/>
      <c r="F87" s="100">
        <f>+F86/B5</f>
        <v>0</v>
      </c>
    </row>
    <row r="88" spans="1:12" ht="15" hidden="1" customHeight="1" x14ac:dyDescent="0.25"/>
    <row r="89" spans="1:12" ht="15.75" customHeight="1" x14ac:dyDescent="0.25">
      <c r="A89" s="109" t="s">
        <v>55</v>
      </c>
      <c r="B89" s="110"/>
      <c r="C89" s="111"/>
      <c r="D89" s="111"/>
      <c r="E89" s="112"/>
      <c r="F89" s="113"/>
    </row>
    <row r="90" spans="1:12" x14ac:dyDescent="0.25">
      <c r="A90" s="114" t="s">
        <v>56</v>
      </c>
      <c r="B90" s="158"/>
      <c r="C90" s="158"/>
      <c r="D90" s="158"/>
      <c r="E90" s="158"/>
      <c r="F90" s="115"/>
    </row>
    <row r="91" spans="1:12" x14ac:dyDescent="0.25">
      <c r="A91" s="114"/>
      <c r="B91" s="116"/>
      <c r="C91" s="117"/>
      <c r="D91" s="117"/>
      <c r="E91" s="117"/>
      <c r="F91" s="115"/>
    </row>
    <row r="92" spans="1:12" x14ac:dyDescent="0.25">
      <c r="A92" s="114" t="s">
        <v>38</v>
      </c>
      <c r="B92" s="158"/>
      <c r="C92" s="158"/>
      <c r="D92" s="158"/>
      <c r="E92" s="158"/>
      <c r="F92" s="115"/>
    </row>
    <row r="93" spans="1:12" x14ac:dyDescent="0.25">
      <c r="A93" s="114"/>
      <c r="B93" s="116"/>
      <c r="C93" s="117"/>
      <c r="D93" s="117"/>
      <c r="E93" s="117"/>
      <c r="F93" s="115"/>
    </row>
    <row r="94" spans="1:12" x14ac:dyDescent="0.25">
      <c r="A94" s="114" t="s">
        <v>57</v>
      </c>
      <c r="B94" s="158"/>
      <c r="C94" s="158"/>
      <c r="D94" s="158"/>
      <c r="E94" s="158"/>
      <c r="F94" s="115"/>
    </row>
    <row r="95" spans="1:12" x14ac:dyDescent="0.25">
      <c r="A95" s="114"/>
      <c r="B95" s="116"/>
      <c r="C95" s="117"/>
      <c r="D95" s="117"/>
      <c r="E95" s="117"/>
      <c r="F95" s="115"/>
    </row>
    <row r="96" spans="1:12" x14ac:dyDescent="0.25">
      <c r="A96" s="114" t="s">
        <v>58</v>
      </c>
      <c r="B96" s="158"/>
      <c r="C96" s="158"/>
      <c r="D96" s="158"/>
      <c r="E96" s="158"/>
      <c r="F96" s="115"/>
    </row>
    <row r="97" spans="1:6" x14ac:dyDescent="0.25">
      <c r="A97" s="114"/>
      <c r="B97" s="116"/>
      <c r="C97" s="117"/>
      <c r="D97" s="117"/>
      <c r="E97" s="117"/>
      <c r="F97" s="115"/>
    </row>
    <row r="98" spans="1:6" x14ac:dyDescent="0.25">
      <c r="A98" s="114" t="s">
        <v>59</v>
      </c>
      <c r="B98" s="116"/>
      <c r="C98" s="117"/>
      <c r="D98" s="117"/>
      <c r="E98" s="118" t="s">
        <v>16</v>
      </c>
      <c r="F98" s="115"/>
    </row>
    <row r="99" spans="1:6" x14ac:dyDescent="0.25">
      <c r="A99" s="114" t="s">
        <v>60</v>
      </c>
      <c r="B99" s="158"/>
      <c r="C99" s="158"/>
      <c r="D99" s="158"/>
      <c r="E99" s="158"/>
      <c r="F99" s="115"/>
    </row>
    <row r="100" spans="1:6" x14ac:dyDescent="0.25">
      <c r="A100" s="119"/>
      <c r="B100" s="120"/>
      <c r="C100" s="120"/>
      <c r="D100" s="120"/>
      <c r="E100" s="120"/>
      <c r="F100" s="121"/>
    </row>
    <row r="101" spans="1:6" s="105" customFormat="1" hidden="1" x14ac:dyDescent="0.25">
      <c r="A101" s="101"/>
      <c r="B101" s="102"/>
      <c r="C101" s="103"/>
      <c r="D101" s="103"/>
      <c r="E101" s="103"/>
      <c r="F101" s="104"/>
    </row>
    <row r="102" spans="1:6" s="105" customFormat="1" hidden="1" x14ac:dyDescent="0.25">
      <c r="A102" s="106"/>
      <c r="B102" s="107"/>
      <c r="C102" s="107"/>
      <c r="D102" s="107"/>
      <c r="E102" s="107"/>
      <c r="F102" s="108"/>
    </row>
  </sheetData>
  <sheetProtection algorithmName="SHA-512" hashValue="SZq4CaDaO1p+qphF2/lET8I4eSC+DZkPWyPX1jncEXQyUGmxbqr7+wOdo0SeHBUIVzW5jOhVDnxH9ShdiQYLtw==" saltValue="Y9sox6HaTEcg54WwCAUvfw==" spinCount="100000" sheet="1" objects="1" scenarios="1"/>
  <mergeCells count="6">
    <mergeCell ref="B99:E99"/>
    <mergeCell ref="A33:F34"/>
    <mergeCell ref="B90:E90"/>
    <mergeCell ref="B92:E92"/>
    <mergeCell ref="B94:E94"/>
    <mergeCell ref="B96:E96"/>
  </mergeCells>
  <conditionalFormatting sqref="C48:F48 C50:F50 C52:F52 C54:F54 C58 C40:F40 C42:F42 C46:D46 F46 I72 E72:F72 E70:F70 C68 E68:F68 I68 E66:F66 I70 I66">
    <cfRule type="cellIs" dxfId="65" priority="75" operator="equal">
      <formula>0</formula>
    </cfRule>
  </conditionalFormatting>
  <conditionalFormatting sqref="D60:D62 D57">
    <cfRule type="cellIs" dxfId="64" priority="74" operator="equal">
      <formula>0</formula>
    </cfRule>
  </conditionalFormatting>
  <conditionalFormatting sqref="C59">
    <cfRule type="cellIs" dxfId="63" priority="73" operator="equal">
      <formula>0</formula>
    </cfRule>
  </conditionalFormatting>
  <conditionalFormatting sqref="D59">
    <cfRule type="cellIs" dxfId="62" priority="72" operator="equal">
      <formula>0</formula>
    </cfRule>
  </conditionalFormatting>
  <conditionalFormatting sqref="C38">
    <cfRule type="cellIs" dxfId="61" priority="71" operator="equal">
      <formula>0</formula>
    </cfRule>
  </conditionalFormatting>
  <conditionalFormatting sqref="D38">
    <cfRule type="cellIs" dxfId="60" priority="70" operator="equal">
      <formula>0</formula>
    </cfRule>
  </conditionalFormatting>
  <conditionalFormatting sqref="C47:F47 C49:F49 C51:F51 C53:F53 C55:C57 E55:F55 C41:F41 D57:F57">
    <cfRule type="cellIs" dxfId="59" priority="69" operator="equal">
      <formula>0</formula>
    </cfRule>
  </conditionalFormatting>
  <conditionalFormatting sqref="C81:F81">
    <cfRule type="cellIs" dxfId="58" priority="68" operator="equal">
      <formula>0</formula>
    </cfRule>
  </conditionalFormatting>
  <conditionalFormatting sqref="C78">
    <cfRule type="cellIs" dxfId="57" priority="67" operator="equal">
      <formula>0</formula>
    </cfRule>
  </conditionalFormatting>
  <conditionalFormatting sqref="D78">
    <cfRule type="cellIs" dxfId="56" priority="66" operator="equal">
      <formula>0</formula>
    </cfRule>
  </conditionalFormatting>
  <conditionalFormatting sqref="D82 F82">
    <cfRule type="cellIs" dxfId="55" priority="65" operator="equal">
      <formula>0</formula>
    </cfRule>
  </conditionalFormatting>
  <conditionalFormatting sqref="E82">
    <cfRule type="cellIs" dxfId="54" priority="64" operator="equal">
      <formula>0</formula>
    </cfRule>
  </conditionalFormatting>
  <conditionalFormatting sqref="D84:D86">
    <cfRule type="cellIs" dxfId="53" priority="63" operator="equal">
      <formula>0</formula>
    </cfRule>
  </conditionalFormatting>
  <conditionalFormatting sqref="C83">
    <cfRule type="cellIs" dxfId="52" priority="62" operator="equal">
      <formula>0</formula>
    </cfRule>
  </conditionalFormatting>
  <conditionalFormatting sqref="D83">
    <cfRule type="cellIs" dxfId="51" priority="61" operator="equal">
      <formula>0</formula>
    </cfRule>
  </conditionalFormatting>
  <conditionalFormatting sqref="D55 D57">
    <cfRule type="cellIs" dxfId="50" priority="60" operator="equal">
      <formula>0</formula>
    </cfRule>
  </conditionalFormatting>
  <conditionalFormatting sqref="D56:F56">
    <cfRule type="cellIs" dxfId="49" priority="59" operator="equal">
      <formula>0</formula>
    </cfRule>
  </conditionalFormatting>
  <conditionalFormatting sqref="D58:F58">
    <cfRule type="cellIs" dxfId="48" priority="58" operator="equal">
      <formula>0</formula>
    </cfRule>
  </conditionalFormatting>
  <conditionalFormatting sqref="A41">
    <cfRule type="expression" dxfId="47" priority="57">
      <formula>$D41=0</formula>
    </cfRule>
  </conditionalFormatting>
  <conditionalFormatting sqref="A47">
    <cfRule type="expression" dxfId="46" priority="56">
      <formula>$D47=0</formula>
    </cfRule>
  </conditionalFormatting>
  <conditionalFormatting sqref="A51">
    <cfRule type="expression" dxfId="45" priority="54">
      <formula>$D51=0</formula>
    </cfRule>
  </conditionalFormatting>
  <conditionalFormatting sqref="A53">
    <cfRule type="expression" dxfId="44" priority="53">
      <formula>$D53=0</formula>
    </cfRule>
  </conditionalFormatting>
  <conditionalFormatting sqref="A57">
    <cfRule type="expression" dxfId="43" priority="52">
      <formula>$D57=0</formula>
    </cfRule>
  </conditionalFormatting>
  <conditionalFormatting sqref="A55">
    <cfRule type="expression" dxfId="42" priority="51">
      <formula>$D55=0</formula>
    </cfRule>
  </conditionalFormatting>
  <conditionalFormatting sqref="A40">
    <cfRule type="expression" dxfId="41" priority="50">
      <formula>$D40=0</formula>
    </cfRule>
  </conditionalFormatting>
  <conditionalFormatting sqref="A42 A46">
    <cfRule type="expression" dxfId="40" priority="49">
      <formula>$D42=0</formula>
    </cfRule>
  </conditionalFormatting>
  <conditionalFormatting sqref="A48">
    <cfRule type="expression" dxfId="39" priority="48">
      <formula>$D48=0</formula>
    </cfRule>
  </conditionalFormatting>
  <conditionalFormatting sqref="A50">
    <cfRule type="expression" dxfId="38" priority="47">
      <formula>$D50=0</formula>
    </cfRule>
  </conditionalFormatting>
  <conditionalFormatting sqref="A52">
    <cfRule type="expression" dxfId="37" priority="46">
      <formula>$D52=0</formula>
    </cfRule>
  </conditionalFormatting>
  <conditionalFormatting sqref="A54">
    <cfRule type="expression" dxfId="36" priority="45">
      <formula>$D54=0</formula>
    </cfRule>
  </conditionalFormatting>
  <conditionalFormatting sqref="A56">
    <cfRule type="expression" dxfId="35" priority="44">
      <formula>$D56=0</formula>
    </cfRule>
  </conditionalFormatting>
  <conditionalFormatting sqref="C79:F79">
    <cfRule type="cellIs" dxfId="34" priority="43" operator="equal">
      <formula>0</formula>
    </cfRule>
  </conditionalFormatting>
  <conditionalFormatting sqref="D80 F80">
    <cfRule type="cellIs" dxfId="33" priority="42" operator="equal">
      <formula>0</formula>
    </cfRule>
  </conditionalFormatting>
  <conditionalFormatting sqref="E80">
    <cfRule type="cellIs" dxfId="32" priority="41" operator="equal">
      <formula>0</formula>
    </cfRule>
  </conditionalFormatting>
  <conditionalFormatting sqref="C39:F39">
    <cfRule type="cellIs" dxfId="31" priority="40" operator="equal">
      <formula>0</formula>
    </cfRule>
  </conditionalFormatting>
  <conditionalFormatting sqref="A39">
    <cfRule type="expression" dxfId="30" priority="39">
      <formula>$D39=0</formula>
    </cfRule>
  </conditionalFormatting>
  <conditionalFormatting sqref="C44:D44 F44">
    <cfRule type="cellIs" dxfId="29" priority="34" operator="equal">
      <formula>0</formula>
    </cfRule>
  </conditionalFormatting>
  <conditionalFormatting sqref="A44">
    <cfRule type="expression" dxfId="28" priority="33">
      <formula>$D44=0</formula>
    </cfRule>
  </conditionalFormatting>
  <conditionalFormatting sqref="E46">
    <cfRule type="cellIs" dxfId="27" priority="25" operator="equal">
      <formula>0</formula>
    </cfRule>
  </conditionalFormatting>
  <conditionalFormatting sqref="E44">
    <cfRule type="cellIs" dxfId="26" priority="26" operator="equal">
      <formula>0</formula>
    </cfRule>
  </conditionalFormatting>
  <conditionalFormatting sqref="C43:F43 E45">
    <cfRule type="cellIs" dxfId="25" priority="30" operator="equal">
      <formula>0</formula>
    </cfRule>
  </conditionalFormatting>
  <conditionalFormatting sqref="A43">
    <cfRule type="expression" dxfId="24" priority="29">
      <formula>$D43=0</formula>
    </cfRule>
  </conditionalFormatting>
  <conditionalFormatting sqref="C45:D45 F45">
    <cfRule type="cellIs" dxfId="23" priority="28" operator="equal">
      <formula>0</formula>
    </cfRule>
  </conditionalFormatting>
  <conditionalFormatting sqref="A45">
    <cfRule type="expression" dxfId="22" priority="27">
      <formula>$D45=0</formula>
    </cfRule>
  </conditionalFormatting>
  <conditionalFormatting sqref="C65">
    <cfRule type="cellIs" dxfId="21" priority="23" operator="equal">
      <formula>0</formula>
    </cfRule>
  </conditionalFormatting>
  <conditionalFormatting sqref="H65:I65">
    <cfRule type="cellIs" dxfId="20" priority="22" operator="equal">
      <formula>0</formula>
    </cfRule>
  </conditionalFormatting>
  <conditionalFormatting sqref="I73 F73">
    <cfRule type="cellIs" dxfId="19" priority="21" operator="equal">
      <formula>0</formula>
    </cfRule>
  </conditionalFormatting>
  <conditionalFormatting sqref="E73">
    <cfRule type="cellIs" dxfId="18" priority="20" operator="equal">
      <formula>0</formula>
    </cfRule>
  </conditionalFormatting>
  <conditionalFormatting sqref="D75:D77">
    <cfRule type="cellIs" dxfId="17" priority="19" operator="equal">
      <formula>0</formula>
    </cfRule>
  </conditionalFormatting>
  <conditionalFormatting sqref="C74">
    <cfRule type="cellIs" dxfId="16" priority="18" operator="equal">
      <formula>0</formula>
    </cfRule>
  </conditionalFormatting>
  <conditionalFormatting sqref="D74">
    <cfRule type="cellIs" dxfId="15" priority="17" operator="equal">
      <formula>0</formula>
    </cfRule>
  </conditionalFormatting>
  <conditionalFormatting sqref="I71 F71 I67 I69 F67 F69">
    <cfRule type="cellIs" dxfId="14" priority="15" operator="equal">
      <formula>0</formula>
    </cfRule>
  </conditionalFormatting>
  <conditionalFormatting sqref="E71 E67 E69">
    <cfRule type="cellIs" dxfId="13" priority="14" operator="equal">
      <formula>0</formula>
    </cfRule>
  </conditionalFormatting>
  <conditionalFormatting sqref="D70">
    <cfRule type="cellIs" dxfId="12" priority="13" operator="equal">
      <formula>0</formula>
    </cfRule>
  </conditionalFormatting>
  <conditionalFormatting sqref="D68">
    <cfRule type="cellIs" dxfId="11" priority="12" operator="equal">
      <formula>0</formula>
    </cfRule>
  </conditionalFormatting>
  <conditionalFormatting sqref="D65">
    <cfRule type="cellIs" dxfId="10" priority="11" operator="equal">
      <formula>0</formula>
    </cfRule>
  </conditionalFormatting>
  <conditionalFormatting sqref="D73">
    <cfRule type="cellIs" dxfId="9" priority="10" operator="equal">
      <formula>0</formula>
    </cfRule>
  </conditionalFormatting>
  <conditionalFormatting sqref="D66">
    <cfRule type="cellIs" dxfId="8" priority="9" operator="equal">
      <formula>0</formula>
    </cfRule>
  </conditionalFormatting>
  <conditionalFormatting sqref="D71 D67 D69">
    <cfRule type="cellIs" dxfId="7" priority="8" operator="equal">
      <formula>0</formula>
    </cfRule>
  </conditionalFormatting>
  <conditionalFormatting sqref="D72">
    <cfRule type="cellIs" dxfId="6" priority="7" operator="equal">
      <formula>0</formula>
    </cfRule>
  </conditionalFormatting>
  <conditionalFormatting sqref="H72 H68 H70 H66">
    <cfRule type="cellIs" dxfId="5" priority="6" operator="equal">
      <formula>0</formula>
    </cfRule>
  </conditionalFormatting>
  <conditionalFormatting sqref="H73">
    <cfRule type="cellIs" dxfId="4" priority="5" operator="equal">
      <formula>0</formula>
    </cfRule>
  </conditionalFormatting>
  <conditionalFormatting sqref="H71 H67 H69">
    <cfRule type="cellIs" dxfId="3" priority="4" operator="equal">
      <formula>0</formula>
    </cfRule>
  </conditionalFormatting>
  <conditionalFormatting sqref="A49">
    <cfRule type="expression" dxfId="2" priority="3">
      <formula>$D49=0</formula>
    </cfRule>
  </conditionalFormatting>
  <conditionalFormatting sqref="C89">
    <cfRule type="cellIs" dxfId="1" priority="2" operator="equal">
      <formula>0</formula>
    </cfRule>
  </conditionalFormatting>
  <conditionalFormatting sqref="D89">
    <cfRule type="cellIs" dxfId="0" priority="1" operator="equal">
      <formula>0</formula>
    </cfRule>
  </conditionalFormatting>
  <dataValidations count="8">
    <dataValidation type="list" showInputMessage="1" showErrorMessage="1" sqref="B25" xr:uid="{1CA92DDF-3832-4826-A45A-E06928440FB1}">
      <formula1>"Nein,Ja,Nur FbHzg."</formula1>
    </dataValidation>
    <dataValidation type="list" allowBlank="1" showInputMessage="1" showErrorMessage="1" sqref="B26" xr:uid="{E85B3B4B-282A-4EDB-B48F-88ADC42A6B5A}">
      <formula1>"Ja, Nein"</formula1>
    </dataValidation>
    <dataValidation type="decimal" allowBlank="1" showInputMessage="1" showErrorMessage="1" sqref="B11" xr:uid="{00000000-0002-0000-0000-000004000000}">
      <formula1>0</formula1>
      <formula2>0.1</formula2>
    </dataValidation>
    <dataValidation type="decimal" allowBlank="1" showInputMessage="1" showErrorMessage="1" sqref="B5 B7 B9" xr:uid="{00000000-0002-0000-0000-000003000000}">
      <formula1>0</formula1>
      <formula2>5000</formula2>
    </dataValidation>
    <dataValidation type="whole" allowBlank="1" showInputMessage="1" showErrorMessage="1" sqref="B3" xr:uid="{00000000-0002-0000-0000-000002000000}">
      <formula1>0</formula1>
      <formula2>1500</formula2>
    </dataValidation>
    <dataValidation type="list" showInputMessage="1" showErrorMessage="1" sqref="B13" xr:uid="{00000000-0002-0000-0000-000001000000}">
      <formula1>"Weißleim, Elementkleber PU"</formula1>
    </dataValidation>
    <dataValidation type="list" showInputMessage="1" showErrorMessage="1" sqref="B15 B21 B17:B18 B23 B26 B101 E98" xr:uid="{00000000-0002-0000-0000-000000000000}">
      <formula1>"Ja,Nein"</formula1>
    </dataValidation>
    <dataValidation type="list" showInputMessage="1" showErrorMessage="1" sqref="C25" xr:uid="{6CAF82B3-DBC4-4671-AF89-6A35EAE26A60}">
      <formula1>"Vor-Ort-Fräsung,Vorgefräst"</formula1>
    </dataValidation>
  </dataValidations>
  <pageMargins left="0.7" right="0.57999999999999996" top="0.22" bottom="0.39" header="0.3" footer="0.3"/>
  <pageSetup paperSize="9" scale="82" orientation="portrait" r:id="rId1"/>
  <ignoredErrors>
    <ignoredError sqref="D72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9" r:id="rId4" name="Check Box 5">
              <controlPr locked="0" defaultSize="0" autoFill="0" autoLine="0" autoPict="0">
                <anchor moveWithCells="1">
                  <from>
                    <xdr:col>6</xdr:col>
                    <xdr:colOff>295275</xdr:colOff>
                    <xdr:row>59</xdr:row>
                    <xdr:rowOff>0</xdr:rowOff>
                  </from>
                  <to>
                    <xdr:col>11</xdr:col>
                    <xdr:colOff>57150</xdr:colOff>
                    <xdr:row>64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Kalkulator PRESTO</vt:lpstr>
      <vt:lpstr>'Kalkulator PRESTO'!Druckbereich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Fischbacher</dc:creator>
  <cp:lastModifiedBy>Robert Fischbacher</cp:lastModifiedBy>
  <cp:lastPrinted>2020-12-28T14:02:33Z</cp:lastPrinted>
  <dcterms:created xsi:type="dcterms:W3CDTF">2017-12-07T17:43:01Z</dcterms:created>
  <dcterms:modified xsi:type="dcterms:W3CDTF">2021-01-21T11:52:12Z</dcterms:modified>
</cp:coreProperties>
</file>